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vanleiden\Desktop\"/>
    </mc:Choice>
  </mc:AlternateContent>
  <xr:revisionPtr revIDLastSave="0" documentId="13_ncr:1_{13BE6352-3659-4CD5-87FD-62395E8DAEB6}" xr6:coauthVersionLast="47" xr6:coauthVersionMax="47" xr10:uidLastSave="{00000000-0000-0000-0000-000000000000}"/>
  <workbookProtection workbookAlgorithmName="SHA-512" workbookHashValue="GtgV5qEbrQquOtMTsSZIGfA3L7qK3uNYKgQqLKwLC7WiwurJXwHdXoosBSF5rP76Zm+6Wn1xPV0So2Ak54ws4A==" workbookSaltValue="vXoZQp+I1AHUsMdEEr/wpw==" workbookSpinCount="100000" lockStructure="1"/>
  <bookViews>
    <workbookView xWindow="-103" yWindow="-103" windowWidth="19543" windowHeight="12377" xr2:uid="{8E3E912C-15E3-42FD-BE13-DCEA146D31EF}"/>
  </bookViews>
  <sheets>
    <sheet name="Berekening" sheetId="1" r:id="rId1"/>
    <sheet name="Hulp" sheetId="2" state="hidden" r:id="rId2"/>
  </sheets>
  <definedNames>
    <definedName name="_xlnm.Print_Area" localSheetId="0">Berekening!$A$1:$M$58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K51" i="1"/>
  <c r="K49" i="1"/>
  <c r="K46" i="1"/>
  <c r="K40" i="1"/>
  <c r="K32" i="1"/>
  <c r="K28" i="1"/>
  <c r="K39" i="1"/>
  <c r="K38" i="1"/>
  <c r="K34" i="1"/>
  <c r="K31" i="1"/>
  <c r="K27" i="1"/>
  <c r="K45" i="1"/>
  <c r="H46" i="1"/>
  <c r="H39" i="1"/>
  <c r="Q30" i="2" s="1"/>
  <c r="H38" i="1"/>
  <c r="H35" i="1"/>
  <c r="H34" i="1"/>
  <c r="H31" i="1"/>
  <c r="H30" i="1"/>
  <c r="H27" i="1"/>
  <c r="H26" i="1"/>
  <c r="H23" i="1"/>
  <c r="H22" i="1"/>
  <c r="H51" i="1"/>
  <c r="E47" i="1"/>
  <c r="H49" i="1"/>
  <c r="P30" i="2" l="1"/>
  <c r="K30" i="1" l="1"/>
  <c r="K26" i="1"/>
  <c r="E40" i="1"/>
  <c r="E36" i="1"/>
  <c r="E32" i="1"/>
  <c r="E28" i="1"/>
  <c r="K22" i="1"/>
  <c r="Q14" i="2"/>
  <c r="P18" i="2"/>
  <c r="P22" i="2"/>
  <c r="Q26" i="2"/>
  <c r="O30" i="2"/>
  <c r="O26" i="2"/>
  <c r="O22" i="2"/>
  <c r="O18" i="2"/>
  <c r="O14" i="2"/>
  <c r="Q22" i="2" l="1"/>
  <c r="Q18" i="2"/>
  <c r="P26" i="2"/>
  <c r="P14" i="2"/>
  <c r="K24" i="1" s="1"/>
  <c r="K36" i="1" l="1"/>
  <c r="K56" i="1" s="1"/>
  <c r="K35" i="1"/>
  <c r="K23" i="1"/>
</calcChain>
</file>

<file path=xl/sharedStrings.xml><?xml version="1.0" encoding="utf-8"?>
<sst xmlns="http://schemas.openxmlformats.org/spreadsheetml/2006/main" count="101" uniqueCount="47">
  <si>
    <t>Rekentool Panoramabuurt voor woningeigenaren</t>
  </si>
  <si>
    <t>MAATREGEL</t>
  </si>
  <si>
    <t>INVOER</t>
  </si>
  <si>
    <t>OPMERKING</t>
  </si>
  <si>
    <t>INFORMATIE TBV SUBSIDIEAANVRAAG</t>
  </si>
  <si>
    <t>ISOLATIE-maatregel</t>
  </si>
  <si>
    <t>Dakisolatie</t>
  </si>
  <si>
    <t>Rd-waarde</t>
  </si>
  <si>
    <r>
      <t>[m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>K/W]</t>
    </r>
  </si>
  <si>
    <r>
      <t>[m</t>
    </r>
    <r>
      <rPr>
        <b/>
        <vertAlign val="superscript"/>
        <sz val="10"/>
        <color theme="1"/>
        <rFont val="Calibri"/>
        <family val="2"/>
      </rPr>
      <t>2</t>
    </r>
    <r>
      <rPr>
        <b/>
        <sz val="10"/>
        <color theme="1"/>
        <rFont val="Calibri"/>
        <family val="2"/>
      </rPr>
      <t>K/W]</t>
    </r>
  </si>
  <si>
    <t>Oppervlakte</t>
  </si>
  <si>
    <r>
      <t>[m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>]</t>
    </r>
  </si>
  <si>
    <r>
      <t>[m</t>
    </r>
    <r>
      <rPr>
        <b/>
        <vertAlign val="superscript"/>
        <sz val="10"/>
        <color theme="1"/>
        <rFont val="Calibri"/>
        <family val="2"/>
      </rPr>
      <t>2</t>
    </r>
    <r>
      <rPr>
        <b/>
        <sz val="10"/>
        <color theme="1"/>
        <rFont val="Calibri"/>
        <family val="2"/>
      </rPr>
      <t>]</t>
    </r>
  </si>
  <si>
    <r>
      <t>Subsidiebedrag / m</t>
    </r>
    <r>
      <rPr>
        <vertAlign val="superscript"/>
        <sz val="10"/>
        <color theme="1"/>
        <rFont val="Calibri"/>
        <family val="2"/>
      </rPr>
      <t>2</t>
    </r>
  </si>
  <si>
    <r>
      <t>[€ / m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>]</t>
    </r>
  </si>
  <si>
    <t>Subsidiebedrag</t>
  </si>
  <si>
    <t>Zolderisolatie</t>
  </si>
  <si>
    <t>Spouwmuurisolatie</t>
  </si>
  <si>
    <t>Glasisolatie</t>
  </si>
  <si>
    <t>U-waarde</t>
  </si>
  <si>
    <t>Geïsoleerde buitendeur</t>
  </si>
  <si>
    <t>Aantal</t>
  </si>
  <si>
    <t>[stuks]</t>
  </si>
  <si>
    <t>Subsidiebedrag / stuk</t>
  </si>
  <si>
    <t>[€ / stuk]</t>
  </si>
  <si>
    <t>INSTALLATIE-maatregel</t>
  </si>
  <si>
    <t>Aanpassen van de binnen-installatie</t>
  </si>
  <si>
    <t>Aantal radiatoren</t>
  </si>
  <si>
    <t>stuks</t>
  </si>
  <si>
    <t>Offerte bedrag</t>
  </si>
  <si>
    <t>Verbeteren ventilatie</t>
  </si>
  <si>
    <t>Inductie kookvoorziening en</t>
  </si>
  <si>
    <t>benodigde aanpassing elektra</t>
  </si>
  <si>
    <t>+ pannenset</t>
  </si>
  <si>
    <t>TOTAAL INDICATIEF SUBSIDIEBEDRAG</t>
  </si>
  <si>
    <t>subsidiebedrag</t>
  </si>
  <si>
    <t>min m2</t>
  </si>
  <si>
    <t>max m2</t>
  </si>
  <si>
    <t>min Rd-waarde</t>
  </si>
  <si>
    <t>max U-waarde</t>
  </si>
  <si>
    <t>ISO-waarde akkoord?</t>
  </si>
  <si>
    <t>m2</t>
  </si>
  <si>
    <t>Maximale m2</t>
  </si>
  <si>
    <t>Geisoleerde deuren</t>
  </si>
  <si>
    <t>Aanpassen binnen-installatie</t>
  </si>
  <si>
    <t>Inductie kookvoorziening</t>
  </si>
  <si>
    <t>(versie april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</si>
</sst>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1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name val="Arial"/>
      <family val="2"/>
    </font>
    <font>
      <sz val="10"/>
      <name val="Calibri"/>
      <family val="2"/>
      <scheme val="minor"/>
    </font>
    <font>
      <vertAlign val="superscript"/>
      <sz val="10"/>
      <color theme="1"/>
      <name val="Calibri"/>
      <family val="2"/>
    </font>
    <font>
      <b/>
      <sz val="10"/>
      <color rgb="FF19A1A7"/>
      <name val="Calibri"/>
      <family val="2"/>
    </font>
    <font>
      <b/>
      <sz val="10"/>
      <name val="Calibri"/>
      <family val="2"/>
    </font>
    <font>
      <b/>
      <vertAlign val="superscript"/>
      <sz val="10"/>
      <color theme="1"/>
      <name val="Calibri"/>
      <family val="2"/>
    </font>
    <font>
      <b/>
      <sz val="18"/>
      <color rgb="FF19A1A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9A1A7"/>
        <bgColor indexed="64"/>
      </patternFill>
    </fill>
    <fill>
      <patternFill patternType="solid">
        <fgColor rgb="FF53C1EB"/>
        <bgColor indexed="64"/>
      </patternFill>
    </fill>
  </fills>
  <borders count="44">
    <border>
      <left/>
      <right/>
      <top/>
      <bottom/>
      <diagonal/>
    </border>
    <border>
      <left style="medium">
        <color rgb="FF19A1A7"/>
      </left>
      <right/>
      <top style="medium">
        <color rgb="FF19A1A7"/>
      </top>
      <bottom/>
      <diagonal/>
    </border>
    <border>
      <left/>
      <right/>
      <top style="medium">
        <color rgb="FF19A1A7"/>
      </top>
      <bottom/>
      <diagonal/>
    </border>
    <border>
      <left/>
      <right style="medium">
        <color rgb="FF19A1A7"/>
      </right>
      <top style="medium">
        <color rgb="FF19A1A7"/>
      </top>
      <bottom/>
      <diagonal/>
    </border>
    <border>
      <left style="medium">
        <color rgb="FF19A1A7"/>
      </left>
      <right/>
      <top/>
      <bottom/>
      <diagonal/>
    </border>
    <border>
      <left/>
      <right style="medium">
        <color rgb="FF19A1A7"/>
      </right>
      <top/>
      <bottom/>
      <diagonal/>
    </border>
    <border>
      <left style="medium">
        <color rgb="FF19A1A7"/>
      </left>
      <right/>
      <top/>
      <bottom style="medium">
        <color rgb="FF19A1A7"/>
      </bottom>
      <diagonal/>
    </border>
    <border>
      <left/>
      <right/>
      <top/>
      <bottom style="medium">
        <color rgb="FF19A1A7"/>
      </bottom>
      <diagonal/>
    </border>
    <border>
      <left/>
      <right style="medium">
        <color rgb="FF19A1A7"/>
      </right>
      <top/>
      <bottom style="medium">
        <color rgb="FF19A1A7"/>
      </bottom>
      <diagonal/>
    </border>
    <border>
      <left style="medium">
        <color rgb="FF19A1A7"/>
      </left>
      <right/>
      <top/>
      <bottom style="thin">
        <color rgb="FF19A1A7"/>
      </bottom>
      <diagonal/>
    </border>
    <border>
      <left/>
      <right/>
      <top/>
      <bottom style="thin">
        <color rgb="FF19A1A7"/>
      </bottom>
      <diagonal/>
    </border>
    <border>
      <left/>
      <right style="medium">
        <color rgb="FF19A1A7"/>
      </right>
      <top/>
      <bottom style="thin">
        <color rgb="FF19A1A7"/>
      </bottom>
      <diagonal/>
    </border>
    <border>
      <left style="medium">
        <color rgb="FF19A1A7"/>
      </left>
      <right/>
      <top style="thin">
        <color rgb="FF19A1A7"/>
      </top>
      <bottom/>
      <diagonal/>
    </border>
    <border>
      <left/>
      <right/>
      <top style="thin">
        <color rgb="FF19A1A7"/>
      </top>
      <bottom/>
      <diagonal/>
    </border>
    <border>
      <left/>
      <right style="medium">
        <color rgb="FF19A1A7"/>
      </right>
      <top style="thin">
        <color rgb="FF19A1A7"/>
      </top>
      <bottom/>
      <diagonal/>
    </border>
    <border>
      <left style="dotted">
        <color rgb="FF19A1A7"/>
      </left>
      <right/>
      <top style="dotted">
        <color rgb="FF19A1A7"/>
      </top>
      <bottom/>
      <diagonal/>
    </border>
    <border>
      <left/>
      <right/>
      <top style="dotted">
        <color rgb="FF19A1A7"/>
      </top>
      <bottom/>
      <diagonal/>
    </border>
    <border>
      <left/>
      <right style="dotted">
        <color rgb="FF19A1A7"/>
      </right>
      <top style="dotted">
        <color rgb="FF19A1A7"/>
      </top>
      <bottom/>
      <diagonal/>
    </border>
    <border>
      <left style="dotted">
        <color rgb="FF19A1A7"/>
      </left>
      <right/>
      <top/>
      <bottom/>
      <diagonal/>
    </border>
    <border>
      <left/>
      <right style="dotted">
        <color rgb="FF19A1A7"/>
      </right>
      <top/>
      <bottom/>
      <diagonal/>
    </border>
    <border>
      <left style="dotted">
        <color rgb="FF19A1A7"/>
      </left>
      <right/>
      <top style="medium">
        <color rgb="FF19A1A7"/>
      </top>
      <bottom/>
      <diagonal/>
    </border>
    <border>
      <left/>
      <right style="dotted">
        <color rgb="FF19A1A7"/>
      </right>
      <top style="medium">
        <color rgb="FF19A1A7"/>
      </top>
      <bottom/>
      <diagonal/>
    </border>
    <border>
      <left style="dotted">
        <color rgb="FF19A1A7"/>
      </left>
      <right/>
      <top/>
      <bottom style="thin">
        <color rgb="FF19A1A7"/>
      </bottom>
      <diagonal/>
    </border>
    <border>
      <left/>
      <right style="dotted">
        <color rgb="FF19A1A7"/>
      </right>
      <top/>
      <bottom style="thin">
        <color rgb="FF19A1A7"/>
      </bottom>
      <diagonal/>
    </border>
    <border>
      <left style="dotted">
        <color rgb="FF19A1A7"/>
      </left>
      <right/>
      <top/>
      <bottom style="medium">
        <color rgb="FF19A1A7"/>
      </bottom>
      <diagonal/>
    </border>
    <border>
      <left/>
      <right style="dotted">
        <color rgb="FF19A1A7"/>
      </right>
      <top/>
      <bottom style="medium">
        <color rgb="FF19A1A7"/>
      </bottom>
      <diagonal/>
    </border>
    <border>
      <left style="dotted">
        <color rgb="FF19A1A7"/>
      </left>
      <right/>
      <top style="thin">
        <color rgb="FF19A1A7"/>
      </top>
      <bottom/>
      <diagonal/>
    </border>
    <border>
      <left/>
      <right style="dotted">
        <color rgb="FF19A1A7"/>
      </right>
      <top style="thin">
        <color rgb="FF19A1A7"/>
      </top>
      <bottom/>
      <diagonal/>
    </border>
    <border>
      <left style="dotted">
        <color rgb="FF19A1A7"/>
      </left>
      <right/>
      <top/>
      <bottom style="dotted">
        <color rgb="FF19A1A7"/>
      </bottom>
      <diagonal/>
    </border>
    <border>
      <left/>
      <right/>
      <top/>
      <bottom style="dotted">
        <color rgb="FF19A1A7"/>
      </bottom>
      <diagonal/>
    </border>
    <border>
      <left/>
      <right style="dotted">
        <color rgb="FF19A1A7"/>
      </right>
      <top/>
      <bottom style="dotted">
        <color rgb="FF19A1A7"/>
      </bottom>
      <diagonal/>
    </border>
    <border>
      <left style="dotted">
        <color rgb="FF19A1A7"/>
      </left>
      <right style="dotted">
        <color rgb="FF19A1A7"/>
      </right>
      <top style="dotted">
        <color rgb="FF19A1A7"/>
      </top>
      <bottom/>
      <diagonal/>
    </border>
    <border>
      <left style="dotted">
        <color rgb="FF19A1A7"/>
      </left>
      <right style="dotted">
        <color rgb="FF19A1A7"/>
      </right>
      <top/>
      <bottom/>
      <diagonal/>
    </border>
    <border>
      <left style="dotted">
        <color rgb="FF19A1A7"/>
      </left>
      <right style="dotted">
        <color rgb="FF19A1A7"/>
      </right>
      <top style="medium">
        <color rgb="FF19A1A7"/>
      </top>
      <bottom/>
      <diagonal/>
    </border>
    <border>
      <left style="dotted">
        <color rgb="FF19A1A7"/>
      </left>
      <right style="dotted">
        <color rgb="FF19A1A7"/>
      </right>
      <top/>
      <bottom style="thin">
        <color rgb="FF19A1A7"/>
      </bottom>
      <diagonal/>
    </border>
    <border>
      <left style="dotted">
        <color rgb="FF19A1A7"/>
      </left>
      <right style="dotted">
        <color rgb="FF19A1A7"/>
      </right>
      <top/>
      <bottom style="medium">
        <color rgb="FF19A1A7"/>
      </bottom>
      <diagonal/>
    </border>
    <border>
      <left style="dotted">
        <color rgb="FF19A1A7"/>
      </left>
      <right style="dotted">
        <color rgb="FF19A1A7"/>
      </right>
      <top style="thin">
        <color rgb="FF19A1A7"/>
      </top>
      <bottom/>
      <diagonal/>
    </border>
    <border>
      <left style="dotted">
        <color rgb="FF19A1A7"/>
      </left>
      <right style="dotted">
        <color rgb="FF19A1A7"/>
      </right>
      <top/>
      <bottom style="dotted">
        <color rgb="FF19A1A7"/>
      </bottom>
      <diagonal/>
    </border>
    <border>
      <left style="medium">
        <color rgb="FF19A1A7"/>
      </left>
      <right/>
      <top style="medium">
        <color rgb="FF19A1A7"/>
      </top>
      <bottom style="medium">
        <color rgb="FF19A1A7"/>
      </bottom>
      <diagonal/>
    </border>
    <border>
      <left/>
      <right/>
      <top style="medium">
        <color rgb="FF19A1A7"/>
      </top>
      <bottom style="medium">
        <color rgb="FF19A1A7"/>
      </bottom>
      <diagonal/>
    </border>
    <border>
      <left/>
      <right style="medium">
        <color rgb="FF19A1A7"/>
      </right>
      <top style="medium">
        <color rgb="FF19A1A7"/>
      </top>
      <bottom style="medium">
        <color rgb="FF19A1A7"/>
      </bottom>
      <diagonal/>
    </border>
    <border>
      <left style="dotted">
        <color rgb="FF19A1A7"/>
      </left>
      <right style="dotted">
        <color rgb="FF19A1A7"/>
      </right>
      <top style="medium">
        <color rgb="FF19A1A7"/>
      </top>
      <bottom style="medium">
        <color rgb="FF19A1A7"/>
      </bottom>
      <diagonal/>
    </border>
    <border>
      <left style="dotted">
        <color rgb="FF19A1A7"/>
      </left>
      <right/>
      <top style="medium">
        <color rgb="FF19A1A7"/>
      </top>
      <bottom style="medium">
        <color rgb="FF19A1A7"/>
      </bottom>
      <diagonal/>
    </border>
    <border>
      <left/>
      <right style="dotted">
        <color rgb="FF19A1A7"/>
      </right>
      <top style="medium">
        <color rgb="FF19A1A7"/>
      </top>
      <bottom style="medium">
        <color rgb="FF19A1A7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5" fillId="0" borderId="0" xfId="2" applyFont="1" applyAlignment="1">
      <alignment vertical="top"/>
    </xf>
    <xf numFmtId="44" fontId="5" fillId="0" borderId="0" xfId="1" applyFont="1" applyAlignment="1">
      <alignment vertical="top"/>
    </xf>
    <xf numFmtId="44" fontId="0" fillId="0" borderId="0" xfId="1" applyFont="1"/>
    <xf numFmtId="4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2" borderId="20" xfId="0" applyFont="1" applyFill="1" applyBorder="1"/>
    <xf numFmtId="0" fontId="2" fillId="2" borderId="21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" fillId="2" borderId="33" xfId="0" applyFont="1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7" fillId="0" borderId="32" xfId="0" applyFont="1" applyBorder="1" applyAlignment="1">
      <alignment horizontal="center"/>
    </xf>
    <xf numFmtId="0" fontId="2" fillId="2" borderId="38" xfId="0" applyFont="1" applyFill="1" applyBorder="1"/>
    <xf numFmtId="0" fontId="2" fillId="2" borderId="41" xfId="0" applyFont="1" applyFill="1" applyBorder="1"/>
    <xf numFmtId="0" fontId="2" fillId="2" borderId="39" xfId="0" applyFont="1" applyFill="1" applyBorder="1"/>
    <xf numFmtId="0" fontId="2" fillId="2" borderId="42" xfId="0" applyFont="1" applyFill="1" applyBorder="1"/>
    <xf numFmtId="0" fontId="2" fillId="2" borderId="43" xfId="0" applyFont="1" applyFill="1" applyBorder="1"/>
    <xf numFmtId="0" fontId="2" fillId="2" borderId="40" xfId="0" applyFont="1" applyFill="1" applyBorder="1"/>
    <xf numFmtId="0" fontId="3" fillId="0" borderId="18" xfId="0" applyFont="1" applyBorder="1"/>
    <xf numFmtId="0" fontId="3" fillId="0" borderId="0" xfId="0" applyFont="1"/>
    <xf numFmtId="0" fontId="3" fillId="0" borderId="19" xfId="0" applyFont="1" applyBorder="1"/>
    <xf numFmtId="44" fontId="3" fillId="0" borderId="0" xfId="1" applyFont="1" applyBorder="1"/>
    <xf numFmtId="0" fontId="8" fillId="0" borderId="26" xfId="0" applyFont="1" applyBorder="1"/>
    <xf numFmtId="0" fontId="8" fillId="0" borderId="13" xfId="0" applyFont="1" applyBorder="1"/>
    <xf numFmtId="0" fontId="8" fillId="0" borderId="27" xfId="0" applyFont="1" applyBorder="1"/>
    <xf numFmtId="0" fontId="8" fillId="0" borderId="18" xfId="0" applyFont="1" applyBorder="1"/>
    <xf numFmtId="44" fontId="8" fillId="0" borderId="0" xfId="1" applyFont="1" applyFill="1" applyBorder="1"/>
    <xf numFmtId="0" fontId="8" fillId="0" borderId="19" xfId="0" applyFont="1" applyBorder="1"/>
    <xf numFmtId="44" fontId="8" fillId="0" borderId="13" xfId="1" applyFont="1" applyFill="1" applyBorder="1"/>
    <xf numFmtId="44" fontId="2" fillId="2" borderId="39" xfId="1" applyFont="1" applyFill="1" applyBorder="1"/>
    <xf numFmtId="0" fontId="10" fillId="0" borderId="0" xfId="0" applyFont="1"/>
    <xf numFmtId="0" fontId="3" fillId="0" borderId="32" xfId="0" applyFont="1" applyBorder="1"/>
    <xf numFmtId="0" fontId="3" fillId="0" borderId="36" xfId="0" applyFont="1" applyBorder="1"/>
    <xf numFmtId="0" fontId="3" fillId="0" borderId="32" xfId="0" quotePrefix="1" applyFont="1" applyBorder="1"/>
    <xf numFmtId="0" fontId="0" fillId="3" borderId="0" xfId="0" applyFill="1" applyProtection="1">
      <protection locked="0"/>
    </xf>
    <xf numFmtId="0" fontId="0" fillId="3" borderId="13" xfId="0" applyFill="1" applyBorder="1" applyProtection="1">
      <protection locked="0"/>
    </xf>
    <xf numFmtId="44" fontId="0" fillId="3" borderId="0" xfId="1" applyFont="1" applyFill="1" applyBorder="1" applyProtection="1">
      <protection locked="0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</cellXfs>
  <cellStyles count="3">
    <cellStyle name="Standaard" xfId="0" builtinId="0"/>
    <cellStyle name="Standaard 2" xfId="2" xr:uid="{DC99D95F-BE33-4C2E-B70E-412EADD5E81E}"/>
    <cellStyle name="Valuta" xfId="1" builtinId="4"/>
  </cellStyles>
  <dxfs count="0"/>
  <tableStyles count="0" defaultTableStyle="TableStyleMedium2" defaultPivotStyle="PivotStyleLight16"/>
  <colors>
    <mruColors>
      <color rgb="FF53C1EB"/>
      <color rgb="FF19A1A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421106</xdr:colOff>
      <xdr:row>14</xdr:row>
      <xdr:rowOff>74151</xdr:rowOff>
    </xdr:from>
    <xdr:to>
      <xdr:col>1</xdr:col>
      <xdr:colOff>1809750</xdr:colOff>
      <xdr:row>15</xdr:row>
      <xdr:rowOff>8863</xdr:rowOff>
    </xdr:to>
    <xdr:sp macro="" textlink="">
      <xdr:nvSpPr>
        <xdr:cNvPr id="6" name="Rechthoek 5">
          <a:extLst>
            <a:ext uri="{FF2B5EF4-FFF2-40B4-BE49-F238E27FC236}">
              <a16:creationId xmlns:a16="http://schemas.microsoft.com/office/drawing/2014/main" id="{70433275-B94C-5971-19F0-A90B87A51E41}"/>
            </a:ext>
          </a:extLst>
        </xdr:cNvPr>
        <xdr:cNvSpPr/>
      </xdr:nvSpPr>
      <xdr:spPr>
        <a:xfrm>
          <a:off x="543570" y="3579351"/>
          <a:ext cx="1388644" cy="185083"/>
        </a:xfrm>
        <a:prstGeom prst="rect">
          <a:avLst/>
        </a:prstGeom>
        <a:solidFill>
          <a:srgbClr val="53C1EB"/>
        </a:solidFill>
        <a:ln>
          <a:solidFill>
            <a:srgbClr val="53C1EB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</xdr:col>
      <xdr:colOff>0</xdr:colOff>
      <xdr:row>8</xdr:row>
      <xdr:rowOff>1</xdr:rowOff>
    </xdr:from>
    <xdr:to>
      <xdr:col>12</xdr:col>
      <xdr:colOff>0</xdr:colOff>
      <xdr:row>15</xdr:row>
      <xdr:rowOff>161925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AC4087AD-6290-A0F2-0BB5-24F5FF058DBC}"/>
            </a:ext>
          </a:extLst>
        </xdr:cNvPr>
        <xdr:cNvSpPr txBox="1"/>
      </xdr:nvSpPr>
      <xdr:spPr>
        <a:xfrm>
          <a:off x="123825" y="1733551"/>
          <a:ext cx="9753600" cy="1400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000"/>
            <a:t>Bereken met deze rekentool Panoramabuurt voor woningeigenaren (eigenaar-bewoners) hoeveel subsidie u kunt verwachten als u één of meerdere maatregelen neemt. Welke maatregelen wilt u laten uitvoeren?</a:t>
          </a:r>
        </a:p>
        <a:p>
          <a:endParaRPr lang="nl-NL" sz="1000"/>
        </a:p>
        <a:p>
          <a:r>
            <a:rPr lang="nl-NL" sz="1000"/>
            <a:t>Vul deze rekentool volledig in en krijg een goede indicatie van het te verwachten subsidiebedrag.</a:t>
          </a:r>
        </a:p>
        <a:p>
          <a:r>
            <a:rPr lang="nl-NL" sz="1000"/>
            <a:t>De subsidiebedragen kunnen worden overgenomen</a:t>
          </a:r>
          <a:r>
            <a:rPr lang="nl-NL" sz="1000" baseline="0"/>
            <a:t> op de Subsidieaanvraag. Na indienen van de Subsidieaanvraag </a:t>
          </a:r>
          <a:r>
            <a:rPr lang="nl-NL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zal dit worden beoordeeld.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Deze rekentool is een hulpmiddel bij Subsidieregeling Panoramabuurt Aardgasvrij Vlissingen 2023.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Aan de berekening kunnen geen rechten worden ontleend.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Alleen</a:t>
          </a:r>
          <a:r>
            <a:rPr lang="nl-NL" sz="10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blauw gemarkeerde cellen invullen</a:t>
          </a:r>
          <a:endParaRPr lang="nl-NL" sz="1000" i="1">
            <a:effectLst/>
          </a:endParaRPr>
        </a:p>
        <a:p>
          <a:endParaRPr lang="nl-NL" sz="1000"/>
        </a:p>
      </xdr:txBody>
    </xdr:sp>
    <xdr:clientData/>
  </xdr:twoCellAnchor>
  <xdr:twoCellAnchor editAs="oneCell">
    <xdr:from>
      <xdr:col>8</xdr:col>
      <xdr:colOff>144780</xdr:colOff>
      <xdr:row>0</xdr:row>
      <xdr:rowOff>85725</xdr:rowOff>
    </xdr:from>
    <xdr:to>
      <xdr:col>12</xdr:col>
      <xdr:colOff>57150</xdr:colOff>
      <xdr:row>3</xdr:row>
      <xdr:rowOff>172720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7B7C6F1-EA90-5F01-7255-E913B4016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8055" y="85725"/>
          <a:ext cx="2636520" cy="8299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EF8C7-B135-45F2-930C-98965B253315}">
  <dimension ref="A4:M59"/>
  <sheetViews>
    <sheetView showGridLines="0" tabSelected="1" topLeftCell="A16" zoomScaleNormal="100" workbookViewId="0">
      <selection activeCell="N5" sqref="N5"/>
    </sheetView>
  </sheetViews>
  <sheetFormatPr defaultRowHeight="19.95" customHeight="1" x14ac:dyDescent="0.35"/>
  <cols>
    <col min="1" max="1" width="1.75" customWidth="1"/>
    <col min="2" max="2" width="29.58203125" bestFit="1" customWidth="1"/>
    <col min="3" max="3" width="2.25" customWidth="1"/>
    <col min="4" max="4" width="18" bestFit="1" customWidth="1"/>
    <col min="5" max="5" width="10.75" customWidth="1"/>
    <col min="7" max="7" width="2.25" customWidth="1"/>
    <col min="8" max="8" width="30.4140625" bestFit="1" customWidth="1"/>
    <col min="9" max="9" width="2.25" customWidth="1"/>
    <col min="10" max="10" width="17.25" customWidth="1"/>
    <col min="11" max="11" width="11.25" bestFit="1" customWidth="1"/>
    <col min="13" max="13" width="1.75" customWidth="1"/>
  </cols>
  <sheetData>
    <row r="4" spans="2:11" ht="19.95" customHeight="1" x14ac:dyDescent="0.6">
      <c r="B4" s="61" t="s">
        <v>0</v>
      </c>
    </row>
    <row r="5" spans="2:11" ht="19.95" customHeight="1" x14ac:dyDescent="0.35">
      <c r="B5" t="s">
        <v>46</v>
      </c>
    </row>
    <row r="10" spans="2:11" ht="19.95" customHeight="1" x14ac:dyDescent="0.35">
      <c r="K10" s="3"/>
    </row>
    <row r="17" spans="1:13" ht="10.199999999999999" customHeight="1" x14ac:dyDescent="0.35">
      <c r="B17" s="32"/>
      <c r="D17" s="19"/>
      <c r="E17" s="20"/>
      <c r="F17" s="21"/>
      <c r="H17" s="32"/>
      <c r="J17" s="19"/>
      <c r="K17" s="20"/>
      <c r="L17" s="21"/>
    </row>
    <row r="18" spans="1:13" ht="19.95" customHeight="1" x14ac:dyDescent="0.35">
      <c r="B18" s="42" t="s">
        <v>1</v>
      </c>
      <c r="D18" s="68" t="s">
        <v>2</v>
      </c>
      <c r="E18" s="69"/>
      <c r="F18" s="70"/>
      <c r="H18" s="42" t="s">
        <v>3</v>
      </c>
      <c r="J18" s="68" t="s">
        <v>4</v>
      </c>
      <c r="K18" s="69"/>
      <c r="L18" s="70"/>
    </row>
    <row r="19" spans="1:13" ht="19.95" customHeight="1" thickBot="1" x14ac:dyDescent="0.4">
      <c r="B19" s="33"/>
      <c r="D19" s="22"/>
      <c r="F19" s="23"/>
      <c r="H19" s="33"/>
      <c r="J19" s="22"/>
      <c r="L19" s="23"/>
    </row>
    <row r="20" spans="1:13" ht="19.95" customHeight="1" x14ac:dyDescent="0.35">
      <c r="A20" s="10"/>
      <c r="B20" s="34" t="s">
        <v>5</v>
      </c>
      <c r="C20" s="11"/>
      <c r="D20" s="24"/>
      <c r="E20" s="11"/>
      <c r="F20" s="25"/>
      <c r="G20" s="11"/>
      <c r="H20" s="34"/>
      <c r="I20" s="11"/>
      <c r="J20" s="24"/>
      <c r="K20" s="11"/>
      <c r="L20" s="25"/>
      <c r="M20" s="12"/>
    </row>
    <row r="21" spans="1:13" ht="19.95" customHeight="1" x14ac:dyDescent="0.35">
      <c r="A21" s="5"/>
      <c r="B21" s="33"/>
      <c r="D21" s="22"/>
      <c r="F21" s="23"/>
      <c r="H21" s="33"/>
      <c r="J21" s="22"/>
      <c r="L21" s="23"/>
      <c r="M21" s="6"/>
    </row>
    <row r="22" spans="1:13" ht="19.95" customHeight="1" x14ac:dyDescent="0.35">
      <c r="A22" s="5"/>
      <c r="B22" s="62" t="s">
        <v>6</v>
      </c>
      <c r="D22" s="22" t="s">
        <v>7</v>
      </c>
      <c r="E22" s="65"/>
      <c r="F22" s="23" t="s">
        <v>8</v>
      </c>
      <c r="H22" s="33" t="str">
        <f>IF(E22="","",IF(E22&lt;Hulp!L14,"Rd-waarde te laag, geen subsidie","Rd-waarde akkoord"))</f>
        <v/>
      </c>
      <c r="J22" s="49" t="s">
        <v>7</v>
      </c>
      <c r="K22" s="50" t="str">
        <f>IF(E22&lt;Hulp!L14,"",E22)</f>
        <v/>
      </c>
      <c r="L22" s="51" t="s">
        <v>9</v>
      </c>
      <c r="M22" s="6"/>
    </row>
    <row r="23" spans="1:13" ht="19.95" customHeight="1" x14ac:dyDescent="0.35">
      <c r="A23" s="5"/>
      <c r="B23" s="33"/>
      <c r="D23" s="22" t="s">
        <v>10</v>
      </c>
      <c r="E23" s="65"/>
      <c r="F23" s="23" t="s">
        <v>11</v>
      </c>
      <c r="H23" s="33" t="str">
        <f>IF(E23="","",IF(E23&lt;Hulp!J14,"Aantal m2 te laag, geen subsidie",(IF(E23&gt;Hulp!K14,"Maximaal gesubsidieerd is "&amp;Hulp!K14&amp;" m2","Aantal m2 akkoord"))))</f>
        <v/>
      </c>
      <c r="J23" s="49" t="s">
        <v>10</v>
      </c>
      <c r="K23" s="50" t="str">
        <f>IF(E23="","",(Hulp!P14+Hulp!Q14))</f>
        <v/>
      </c>
      <c r="L23" s="51" t="s">
        <v>12</v>
      </c>
      <c r="M23" s="6"/>
    </row>
    <row r="24" spans="1:13" ht="19.95" customHeight="1" x14ac:dyDescent="0.35">
      <c r="A24" s="5"/>
      <c r="B24" s="33"/>
      <c r="D24" s="22" t="s">
        <v>13</v>
      </c>
      <c r="E24" s="4">
        <f>Hulp!I14</f>
        <v>52.5</v>
      </c>
      <c r="F24" s="23" t="s">
        <v>14</v>
      </c>
      <c r="H24" s="33"/>
      <c r="J24" s="49" t="s">
        <v>15</v>
      </c>
      <c r="K24" s="52">
        <f>IF(E23="",,IF(Hulp!O14=1,(Hulp!P14+Hulp!Q14)*Hulp!I14,0))</f>
        <v>0</v>
      </c>
      <c r="L24" s="51"/>
      <c r="M24" s="6"/>
    </row>
    <row r="25" spans="1:13" ht="19.95" customHeight="1" x14ac:dyDescent="0.35">
      <c r="A25" s="13"/>
      <c r="B25" s="35"/>
      <c r="C25" s="14"/>
      <c r="D25" s="26"/>
      <c r="E25" s="14"/>
      <c r="F25" s="27"/>
      <c r="G25" s="14"/>
      <c r="H25" s="35"/>
      <c r="I25" s="14"/>
      <c r="J25" s="26"/>
      <c r="K25" s="14"/>
      <c r="L25" s="27"/>
      <c r="M25" s="15"/>
    </row>
    <row r="26" spans="1:13" ht="19.95" customHeight="1" x14ac:dyDescent="0.35">
      <c r="A26" s="5"/>
      <c r="B26" s="62" t="s">
        <v>16</v>
      </c>
      <c r="D26" s="22" t="s">
        <v>7</v>
      </c>
      <c r="E26" s="65"/>
      <c r="F26" s="23" t="s">
        <v>8</v>
      </c>
      <c r="H26" s="33" t="str">
        <f>IF(E26="","",IF(E26&lt;Hulp!L18,"Rd-waarde te laag, geen subsidie","Rd-waarde akkoord"))</f>
        <v/>
      </c>
      <c r="J26" s="49" t="s">
        <v>7</v>
      </c>
      <c r="K26" s="50" t="str">
        <f>IF(E26&lt;Hulp!L18,"",E26)</f>
        <v/>
      </c>
      <c r="L26" s="51" t="s">
        <v>9</v>
      </c>
      <c r="M26" s="6"/>
    </row>
    <row r="27" spans="1:13" ht="19.95" customHeight="1" x14ac:dyDescent="0.35">
      <c r="A27" s="5"/>
      <c r="B27" s="33"/>
      <c r="D27" s="22" t="s">
        <v>10</v>
      </c>
      <c r="E27" s="65"/>
      <c r="F27" s="23" t="s">
        <v>11</v>
      </c>
      <c r="H27" s="33" t="str">
        <f>IF(E27="","",IF(E27&lt;Hulp!J18,"Aantal m2 te laag, geen subsidie",(IF(E27&gt;Hulp!K18,"Maximaal gesubsidieerd is "&amp;Hulp!K18&amp;" m2","Aantal m2 akkoord"))))</f>
        <v/>
      </c>
      <c r="J27" s="49" t="s">
        <v>10</v>
      </c>
      <c r="K27" s="50" t="str">
        <f>IF(E27="","",(Hulp!P18+Hulp!Q18))</f>
        <v/>
      </c>
      <c r="L27" s="51" t="s">
        <v>12</v>
      </c>
      <c r="M27" s="6"/>
    </row>
    <row r="28" spans="1:13" ht="19.95" customHeight="1" x14ac:dyDescent="0.35">
      <c r="A28" s="5"/>
      <c r="B28" s="33"/>
      <c r="D28" s="22" t="s">
        <v>13</v>
      </c>
      <c r="E28" s="4">
        <f>Hulp!I18</f>
        <v>14</v>
      </c>
      <c r="F28" s="23" t="s">
        <v>14</v>
      </c>
      <c r="H28" s="33"/>
      <c r="J28" s="49" t="s">
        <v>15</v>
      </c>
      <c r="K28" s="52">
        <f>IF(E27="",,IF(Hulp!O18=1,(Hulp!P18+Hulp!Q18)*Hulp!I18,0))</f>
        <v>0</v>
      </c>
      <c r="L28" s="51"/>
      <c r="M28" s="6"/>
    </row>
    <row r="29" spans="1:13" ht="19.95" customHeight="1" x14ac:dyDescent="0.35">
      <c r="A29" s="13"/>
      <c r="B29" s="35"/>
      <c r="C29" s="14"/>
      <c r="D29" s="26"/>
      <c r="E29" s="14"/>
      <c r="F29" s="27"/>
      <c r="G29" s="14"/>
      <c r="H29" s="35"/>
      <c r="I29" s="14"/>
      <c r="J29" s="26"/>
      <c r="K29" s="14"/>
      <c r="L29" s="27"/>
      <c r="M29" s="15"/>
    </row>
    <row r="30" spans="1:13" ht="19.95" customHeight="1" x14ac:dyDescent="0.35">
      <c r="A30" s="5"/>
      <c r="B30" s="62" t="s">
        <v>17</v>
      </c>
      <c r="D30" s="22" t="s">
        <v>7</v>
      </c>
      <c r="E30" s="65"/>
      <c r="F30" s="23" t="s">
        <v>8</v>
      </c>
      <c r="H30" s="33" t="str">
        <f>IF(E30="","",IF(E30&lt;Hulp!L22,"Rd-waarde te laag, geen subsidie","Rd-waarde akkoord"))</f>
        <v/>
      </c>
      <c r="J30" s="49" t="s">
        <v>7</v>
      </c>
      <c r="K30" s="50" t="str">
        <f>IF(E30&lt;Hulp!L22,"",E30)</f>
        <v/>
      </c>
      <c r="L30" s="51" t="s">
        <v>9</v>
      </c>
      <c r="M30" s="6"/>
    </row>
    <row r="31" spans="1:13" ht="19.95" customHeight="1" x14ac:dyDescent="0.35">
      <c r="A31" s="5"/>
      <c r="B31" s="33"/>
      <c r="D31" s="22" t="s">
        <v>10</v>
      </c>
      <c r="E31" s="65"/>
      <c r="F31" s="23" t="s">
        <v>11</v>
      </c>
      <c r="H31" s="33" t="str">
        <f>IF(E31="","",IF(E31&lt;Hulp!J22,"Aantal m2 te laag, geen subsidie",(IF(E31&gt;Hulp!K22,"Maximaal gesubsidieerd is "&amp;Hulp!K22&amp;" m2","Aantal m2 akkoord"))))</f>
        <v/>
      </c>
      <c r="J31" s="49" t="s">
        <v>10</v>
      </c>
      <c r="K31" s="50" t="str">
        <f>IF(E31="","",(Hulp!P22+Hulp!Q22))</f>
        <v/>
      </c>
      <c r="L31" s="51" t="s">
        <v>12</v>
      </c>
      <c r="M31" s="6"/>
    </row>
    <row r="32" spans="1:13" ht="19.95" customHeight="1" x14ac:dyDescent="0.35">
      <c r="A32" s="5"/>
      <c r="B32" s="33"/>
      <c r="D32" s="22" t="s">
        <v>13</v>
      </c>
      <c r="E32" s="4">
        <f>Hulp!I22</f>
        <v>14</v>
      </c>
      <c r="F32" s="23" t="s">
        <v>14</v>
      </c>
      <c r="H32" s="33"/>
      <c r="J32" s="49" t="s">
        <v>15</v>
      </c>
      <c r="K32" s="52">
        <f>IF(E31="",,IF(Hulp!O22=1,(Hulp!P22+Hulp!Q22)*Hulp!I22,0))</f>
        <v>0</v>
      </c>
      <c r="L32" s="51"/>
      <c r="M32" s="6"/>
    </row>
    <row r="33" spans="1:13" ht="19.95" customHeight="1" x14ac:dyDescent="0.35">
      <c r="A33" s="13"/>
      <c r="B33" s="35"/>
      <c r="C33" s="14"/>
      <c r="D33" s="26"/>
      <c r="E33" s="14"/>
      <c r="F33" s="27"/>
      <c r="G33" s="14"/>
      <c r="H33" s="35"/>
      <c r="I33" s="14"/>
      <c r="J33" s="26"/>
      <c r="K33" s="14"/>
      <c r="L33" s="27"/>
      <c r="M33" s="15"/>
    </row>
    <row r="34" spans="1:13" ht="19.95" customHeight="1" x14ac:dyDescent="0.35">
      <c r="A34" s="5"/>
      <c r="B34" s="62" t="s">
        <v>18</v>
      </c>
      <c r="D34" s="22" t="s">
        <v>19</v>
      </c>
      <c r="E34" s="65"/>
      <c r="F34" s="23" t="s">
        <v>8</v>
      </c>
      <c r="H34" s="33" t="str">
        <f>IF(E34="","",IF(E34&gt;Hulp!M26,"U-waarde te hoog, geen subsidie","U-waarde akkoord"))</f>
        <v/>
      </c>
      <c r="J34" s="49" t="s">
        <v>19</v>
      </c>
      <c r="K34" s="50" t="str">
        <f>IF(E34="","",IF(E34&lt;Hulp!L26,"",E34))</f>
        <v/>
      </c>
      <c r="L34" s="51" t="s">
        <v>9</v>
      </c>
      <c r="M34" s="6"/>
    </row>
    <row r="35" spans="1:13" ht="19.95" customHeight="1" x14ac:dyDescent="0.35">
      <c r="A35" s="5"/>
      <c r="B35" s="33"/>
      <c r="D35" s="22" t="s">
        <v>10</v>
      </c>
      <c r="E35" s="65"/>
      <c r="F35" s="23" t="s">
        <v>11</v>
      </c>
      <c r="H35" s="33" t="str">
        <f>IF(E35="","",IF(E35&lt;Hulp!J26,"Aantal m2 te laag, geen subsidie",(IF(E35&gt;Hulp!K26,"Maximaal gesubsidieerd is "&amp;Hulp!K26&amp;" m2","Aantal m2 akkoord"))))</f>
        <v/>
      </c>
      <c r="J35" s="49" t="s">
        <v>10</v>
      </c>
      <c r="K35" s="50" t="str">
        <f>IF(E35="","",(Hulp!P26+Hulp!Q26))</f>
        <v/>
      </c>
      <c r="L35" s="51" t="s">
        <v>12</v>
      </c>
      <c r="M35" s="6"/>
    </row>
    <row r="36" spans="1:13" ht="19.95" customHeight="1" x14ac:dyDescent="0.35">
      <c r="A36" s="5"/>
      <c r="B36" s="33"/>
      <c r="D36" s="22" t="s">
        <v>13</v>
      </c>
      <c r="E36" s="4">
        <f>Hulp!I26</f>
        <v>92.75</v>
      </c>
      <c r="F36" s="23" t="s">
        <v>14</v>
      </c>
      <c r="H36" s="33"/>
      <c r="J36" s="49" t="s">
        <v>15</v>
      </c>
      <c r="K36" s="52">
        <f>IF(E35="",,IF(Hulp!O26=1,(Hulp!P26+Hulp!Q26)*Hulp!I26,0))</f>
        <v>0</v>
      </c>
      <c r="L36" s="51"/>
      <c r="M36" s="6"/>
    </row>
    <row r="37" spans="1:13" ht="19.95" customHeight="1" x14ac:dyDescent="0.35">
      <c r="A37" s="13"/>
      <c r="B37" s="35"/>
      <c r="C37" s="14"/>
      <c r="D37" s="26"/>
      <c r="E37" s="14"/>
      <c r="F37" s="27"/>
      <c r="G37" s="14"/>
      <c r="H37" s="35"/>
      <c r="I37" s="14"/>
      <c r="J37" s="26"/>
      <c r="K37" s="14"/>
      <c r="L37" s="27"/>
      <c r="M37" s="15"/>
    </row>
    <row r="38" spans="1:13" ht="19.95" customHeight="1" x14ac:dyDescent="0.35">
      <c r="A38" s="5"/>
      <c r="B38" s="62" t="s">
        <v>20</v>
      </c>
      <c r="D38" s="22" t="s">
        <v>19</v>
      </c>
      <c r="E38" s="65"/>
      <c r="F38" s="23" t="s">
        <v>8</v>
      </c>
      <c r="H38" s="33" t="str">
        <f>IF(E38="","",IF(E38&gt;Hulp!M30,"U-waarde te hoog, geen subsidie","U-waarde akkoord"))</f>
        <v/>
      </c>
      <c r="J38" s="49" t="s">
        <v>19</v>
      </c>
      <c r="K38" s="50" t="str">
        <f>IF(E38="","",IF(E38&lt;Hulp!L30,"",E38))</f>
        <v/>
      </c>
      <c r="L38" s="51" t="s">
        <v>9</v>
      </c>
      <c r="M38" s="6"/>
    </row>
    <row r="39" spans="1:13" ht="19.95" customHeight="1" x14ac:dyDescent="0.35">
      <c r="A39" s="5"/>
      <c r="B39" s="33"/>
      <c r="D39" s="22" t="s">
        <v>21</v>
      </c>
      <c r="E39" s="65"/>
      <c r="F39" s="23" t="s">
        <v>22</v>
      </c>
      <c r="H39" s="33" t="str">
        <f>IF(E39="","",IF(E39&gt;Hulp!K30,"Maximaal gesubsidieerd is "&amp;Hulp!K30&amp;" stuks","Aantal stuks akkoord"))</f>
        <v/>
      </c>
      <c r="J39" s="49" t="s">
        <v>21</v>
      </c>
      <c r="K39" s="50" t="str">
        <f>IF(E39="","",(Hulp!P30+Hulp!Q30))</f>
        <v/>
      </c>
      <c r="L39" s="51" t="s">
        <v>12</v>
      </c>
      <c r="M39" s="6"/>
    </row>
    <row r="40" spans="1:13" ht="19.95" customHeight="1" x14ac:dyDescent="0.35">
      <c r="A40" s="5"/>
      <c r="B40" s="33"/>
      <c r="D40" s="22" t="s">
        <v>23</v>
      </c>
      <c r="E40" s="4">
        <f>Hulp!I30</f>
        <v>525</v>
      </c>
      <c r="F40" s="23" t="s">
        <v>24</v>
      </c>
      <c r="H40" s="33"/>
      <c r="J40" s="49" t="s">
        <v>15</v>
      </c>
      <c r="K40" s="52">
        <f>IF(E39="",,IF(Hulp!O30=1,(Hulp!P30+Hulp!Q30)*Hulp!I30,0))</f>
        <v>0</v>
      </c>
      <c r="L40" s="51"/>
      <c r="M40" s="6"/>
    </row>
    <row r="41" spans="1:13" ht="19.95" customHeight="1" thickBot="1" x14ac:dyDescent="0.4">
      <c r="A41" s="7"/>
      <c r="B41" s="36"/>
      <c r="C41" s="8"/>
      <c r="D41" s="28"/>
      <c r="E41" s="8"/>
      <c r="F41" s="29"/>
      <c r="G41" s="8"/>
      <c r="H41" s="36"/>
      <c r="I41" s="8"/>
      <c r="J41" s="28"/>
      <c r="K41" s="8"/>
      <c r="L41" s="29"/>
      <c r="M41" s="9"/>
    </row>
    <row r="42" spans="1:13" ht="19.95" customHeight="1" thickBot="1" x14ac:dyDescent="0.4">
      <c r="B42" s="33"/>
      <c r="D42" s="22"/>
      <c r="F42" s="23"/>
      <c r="H42" s="33"/>
      <c r="J42" s="22"/>
      <c r="L42" s="23"/>
    </row>
    <row r="43" spans="1:13" ht="19.95" customHeight="1" x14ac:dyDescent="0.35">
      <c r="A43" s="10"/>
      <c r="B43" s="34" t="s">
        <v>25</v>
      </c>
      <c r="C43" s="11"/>
      <c r="D43" s="24"/>
      <c r="E43" s="11"/>
      <c r="F43" s="25"/>
      <c r="G43" s="11"/>
      <c r="H43" s="34"/>
      <c r="I43" s="11"/>
      <c r="J43" s="24"/>
      <c r="K43" s="11"/>
      <c r="L43" s="25"/>
      <c r="M43" s="12"/>
    </row>
    <row r="44" spans="1:13" ht="19.95" customHeight="1" x14ac:dyDescent="0.35">
      <c r="A44" s="5"/>
      <c r="B44" s="33"/>
      <c r="D44" s="22"/>
      <c r="F44" s="23"/>
      <c r="H44" s="33"/>
      <c r="J44" s="22"/>
      <c r="L44" s="23"/>
      <c r="M44" s="6"/>
    </row>
    <row r="45" spans="1:13" ht="19.95" customHeight="1" x14ac:dyDescent="0.35">
      <c r="A45" s="16"/>
      <c r="B45" s="63" t="s">
        <v>26</v>
      </c>
      <c r="C45" s="17"/>
      <c r="D45" s="39" t="s">
        <v>27</v>
      </c>
      <c r="E45" s="66"/>
      <c r="F45" s="40" t="s">
        <v>28</v>
      </c>
      <c r="G45" s="17"/>
      <c r="H45" s="37"/>
      <c r="I45" s="17"/>
      <c r="J45" s="53" t="s">
        <v>27</v>
      </c>
      <c r="K45" s="54" t="str">
        <f>IF(E45="","",E45)</f>
        <v/>
      </c>
      <c r="L45" s="55" t="s">
        <v>28</v>
      </c>
      <c r="M45" s="18"/>
    </row>
    <row r="46" spans="1:13" ht="19.95" customHeight="1" x14ac:dyDescent="0.35">
      <c r="A46" s="5"/>
      <c r="B46" s="33"/>
      <c r="D46" s="22" t="s">
        <v>29</v>
      </c>
      <c r="E46" s="67"/>
      <c r="F46" s="23"/>
      <c r="H46" s="33" t="str">
        <f>IF(E45="","",IF(E46&gt;(E45*Hulp!I34),"Maximaal gesubsidieerd is €"&amp;E45*Hulp!I34&amp;",00",""))</f>
        <v/>
      </c>
      <c r="J46" s="56" t="s">
        <v>15</v>
      </c>
      <c r="K46" s="57">
        <f>IF(E46="",,MIN(E46,E45*Hulp!I34))</f>
        <v>0</v>
      </c>
      <c r="L46" s="58"/>
      <c r="M46" s="6"/>
    </row>
    <row r="47" spans="1:13" ht="19.95" customHeight="1" x14ac:dyDescent="0.35">
      <c r="A47" s="5"/>
      <c r="B47" s="33"/>
      <c r="D47" s="22" t="s">
        <v>23</v>
      </c>
      <c r="E47" s="4">
        <f>Hulp!I34</f>
        <v>410</v>
      </c>
      <c r="F47" s="23"/>
      <c r="H47" s="33"/>
      <c r="J47" s="22"/>
      <c r="L47" s="23"/>
      <c r="M47" s="6"/>
    </row>
    <row r="48" spans="1:13" ht="19.95" customHeight="1" x14ac:dyDescent="0.35">
      <c r="A48" s="13"/>
      <c r="B48" s="35"/>
      <c r="C48" s="14"/>
      <c r="D48" s="26"/>
      <c r="E48" s="14"/>
      <c r="F48" s="27"/>
      <c r="G48" s="14"/>
      <c r="H48" s="35"/>
      <c r="I48" s="14"/>
      <c r="J48" s="26"/>
      <c r="K48" s="14"/>
      <c r="L48" s="27"/>
      <c r="M48" s="15"/>
    </row>
    <row r="49" spans="1:13" ht="19.95" customHeight="1" x14ac:dyDescent="0.35">
      <c r="A49" s="5"/>
      <c r="B49" s="62" t="s">
        <v>30</v>
      </c>
      <c r="D49" s="22" t="s">
        <v>29</v>
      </c>
      <c r="E49" s="67"/>
      <c r="F49" s="23"/>
      <c r="H49" s="33" t="str">
        <f>IF(E49&gt;Hulp!I38,"Maximaal gesubsidieerd is € "&amp;Hulp!I38&amp;",00","")</f>
        <v/>
      </c>
      <c r="J49" s="53" t="s">
        <v>15</v>
      </c>
      <c r="K49" s="59">
        <f>IF(E49="",,MIN(E49,Hulp!I38))</f>
        <v>0</v>
      </c>
      <c r="L49" s="55"/>
      <c r="M49" s="6"/>
    </row>
    <row r="50" spans="1:13" ht="19.95" customHeight="1" x14ac:dyDescent="0.35">
      <c r="A50" s="13"/>
      <c r="B50" s="35"/>
      <c r="C50" s="14"/>
      <c r="D50" s="26"/>
      <c r="E50" s="14"/>
      <c r="F50" s="27"/>
      <c r="G50" s="14"/>
      <c r="H50" s="35"/>
      <c r="I50" s="14"/>
      <c r="J50" s="26"/>
      <c r="K50" s="14"/>
      <c r="L50" s="27"/>
      <c r="M50" s="15"/>
    </row>
    <row r="51" spans="1:13" ht="19.95" customHeight="1" x14ac:dyDescent="0.35">
      <c r="A51" s="5"/>
      <c r="B51" s="62" t="s">
        <v>31</v>
      </c>
      <c r="D51" s="22" t="s">
        <v>29</v>
      </c>
      <c r="E51" s="67"/>
      <c r="F51" s="23"/>
      <c r="H51" s="33" t="str">
        <f>IF(E51&gt;Hulp!I42,"Maximaal gesubsidieerd is € "&amp;Hulp!I42&amp;",00","")</f>
        <v/>
      </c>
      <c r="J51" s="53" t="s">
        <v>15</v>
      </c>
      <c r="K51" s="59">
        <f>IF(E51="",,MIN(E51,Hulp!I42))</f>
        <v>0</v>
      </c>
      <c r="L51" s="55"/>
      <c r="M51" s="6"/>
    </row>
    <row r="52" spans="1:13" ht="19.95" customHeight="1" x14ac:dyDescent="0.35">
      <c r="A52" s="5"/>
      <c r="B52" s="62" t="s">
        <v>32</v>
      </c>
      <c r="D52" s="22"/>
      <c r="F52" s="23"/>
      <c r="H52" s="33"/>
      <c r="J52" s="22"/>
      <c r="L52" s="23"/>
      <c r="M52" s="6"/>
    </row>
    <row r="53" spans="1:13" ht="19.95" customHeight="1" x14ac:dyDescent="0.35">
      <c r="A53" s="5"/>
      <c r="B53" s="64" t="s">
        <v>33</v>
      </c>
      <c r="D53" s="22"/>
      <c r="F53" s="23"/>
      <c r="H53" s="33"/>
      <c r="J53" s="22"/>
      <c r="L53" s="23"/>
      <c r="M53" s="6"/>
    </row>
    <row r="54" spans="1:13" ht="19.95" customHeight="1" thickBot="1" x14ac:dyDescent="0.4">
      <c r="A54" s="7"/>
      <c r="B54" s="36"/>
      <c r="C54" s="8"/>
      <c r="D54" s="28"/>
      <c r="E54" s="8"/>
      <c r="F54" s="29"/>
      <c r="G54" s="8"/>
      <c r="H54" s="36"/>
      <c r="I54" s="8"/>
      <c r="J54" s="28"/>
      <c r="K54" s="8"/>
      <c r="L54" s="29"/>
      <c r="M54" s="9"/>
    </row>
    <row r="55" spans="1:13" ht="19.95" customHeight="1" thickBot="1" x14ac:dyDescent="0.4">
      <c r="B55" s="33"/>
      <c r="D55" s="22"/>
      <c r="F55" s="23"/>
      <c r="H55" s="33"/>
      <c r="J55" s="22"/>
      <c r="K55" s="4"/>
      <c r="L55" s="23"/>
    </row>
    <row r="56" spans="1:13" ht="19.95" customHeight="1" thickBot="1" x14ac:dyDescent="0.4">
      <c r="A56" s="43"/>
      <c r="B56" s="44" t="s">
        <v>34</v>
      </c>
      <c r="C56" s="45"/>
      <c r="D56" s="46"/>
      <c r="E56" s="45"/>
      <c r="F56" s="47"/>
      <c r="G56" s="45"/>
      <c r="H56" s="44"/>
      <c r="I56" s="45"/>
      <c r="J56" s="46"/>
      <c r="K56" s="60">
        <f>(K24+K28+K32+K36+K40+K46+K49+K51)</f>
        <v>0</v>
      </c>
      <c r="L56" s="47"/>
      <c r="M56" s="48"/>
    </row>
    <row r="57" spans="1:13" ht="10.199999999999999" customHeight="1" x14ac:dyDescent="0.35">
      <c r="B57" s="38"/>
      <c r="D57" s="30"/>
      <c r="E57" s="41"/>
      <c r="F57" s="31"/>
      <c r="H57" s="38"/>
      <c r="J57" s="30"/>
      <c r="K57" s="41"/>
      <c r="L57" s="31"/>
    </row>
    <row r="59" spans="1:13" ht="19.95" customHeight="1" x14ac:dyDescent="0.35">
      <c r="K59" s="4"/>
    </row>
  </sheetData>
  <sheetProtection algorithmName="SHA-512" hashValue="m0dCMxiBSrKOYcl4/ncD/nAA+Spo8bA2awY9xNMmc4611wL5haovLpwQ/hXCJRD486UQ00F2/01f0pwaP5Jc3A==" saltValue="d4PU/zR4ilNJMpU7MEy6tg==" spinCount="100000" sheet="1" objects="1" scenarios="1"/>
  <mergeCells count="2">
    <mergeCell ref="D18:F18"/>
    <mergeCell ref="J18:L18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Footer>&amp;L© Gemeente Vlissingen&amp;RRekentool Panoramabuurt voor woningeigenaren (versie juni 2023)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1A9A7-AFB0-4650-B198-3AE10E6DB4B7}">
  <sheetPr>
    <pageSetUpPr fitToPage="1"/>
  </sheetPr>
  <dimension ref="F12:Q53"/>
  <sheetViews>
    <sheetView workbookViewId="0">
      <selection activeCell="J47" sqref="J47"/>
    </sheetView>
  </sheetViews>
  <sheetFormatPr defaultColWidth="8.75" defaultRowHeight="12.9" x14ac:dyDescent="0.35"/>
  <cols>
    <col min="1" max="6" width="8.75" style="1"/>
    <col min="7" max="7" width="16.08203125" style="1" bestFit="1" customWidth="1"/>
    <col min="8" max="8" width="8.75" style="1"/>
    <col min="9" max="13" width="13.75" style="1" customWidth="1"/>
    <col min="14" max="14" width="8.75" style="1"/>
    <col min="15" max="15" width="17" style="1" bestFit="1" customWidth="1"/>
    <col min="16" max="16" width="8.75" style="1"/>
    <col min="17" max="17" width="11.58203125" style="1" bestFit="1" customWidth="1"/>
    <col min="18" max="16384" width="8.75" style="1"/>
  </cols>
  <sheetData>
    <row r="12" spans="6:17" x14ac:dyDescent="0.35">
      <c r="I12" s="1" t="s">
        <v>35</v>
      </c>
      <c r="J12" s="1" t="s">
        <v>36</v>
      </c>
      <c r="K12" s="1" t="s">
        <v>37</v>
      </c>
      <c r="L12" s="1" t="s">
        <v>38</v>
      </c>
      <c r="M12" s="1" t="s">
        <v>39</v>
      </c>
      <c r="O12" t="s">
        <v>40</v>
      </c>
      <c r="P12" t="s">
        <v>41</v>
      </c>
      <c r="Q12" t="s">
        <v>42</v>
      </c>
    </row>
    <row r="14" spans="6:17" x14ac:dyDescent="0.35">
      <c r="F14" s="1">
        <v>1</v>
      </c>
      <c r="G14" s="1" t="s">
        <v>6</v>
      </c>
      <c r="I14" s="2">
        <v>52.5</v>
      </c>
      <c r="J14" s="1">
        <v>10</v>
      </c>
      <c r="K14" s="1">
        <v>100</v>
      </c>
      <c r="L14" s="1">
        <v>3.5</v>
      </c>
      <c r="O14" s="1">
        <f>IF(Berekening!E22&lt;L14,0,1)</f>
        <v>0</v>
      </c>
      <c r="P14" s="1">
        <f>IF(Berekening!H23="Aantal m2 akkoord",Berekening!E23,0)</f>
        <v>0</v>
      </c>
      <c r="Q14" s="1">
        <f>IF(Berekening!H23="Maximaal gesubsidieerd is "&amp;K14&amp;" m2",K14,0)</f>
        <v>0</v>
      </c>
    </row>
    <row r="15" spans="6:17" x14ac:dyDescent="0.35">
      <c r="F15" s="1">
        <v>2</v>
      </c>
    </row>
    <row r="16" spans="6:17" x14ac:dyDescent="0.35">
      <c r="F16" s="1">
        <v>3</v>
      </c>
    </row>
    <row r="17" spans="6:17" x14ac:dyDescent="0.35">
      <c r="F17" s="1">
        <v>4</v>
      </c>
    </row>
    <row r="18" spans="6:17" x14ac:dyDescent="0.35">
      <c r="F18" s="1">
        <v>1</v>
      </c>
      <c r="G18" s="1" t="s">
        <v>16</v>
      </c>
      <c r="I18" s="2">
        <v>14</v>
      </c>
      <c r="J18" s="1">
        <v>20</v>
      </c>
      <c r="K18" s="1">
        <v>100</v>
      </c>
      <c r="L18" s="1">
        <v>3.5</v>
      </c>
      <c r="O18" s="1">
        <f>IF(Berekening!E26&lt;L18,0,1)</f>
        <v>0</v>
      </c>
      <c r="P18" s="1">
        <f>IF(Berekening!H27="Aantal m2 akkoord",Berekening!E27,0)</f>
        <v>0</v>
      </c>
      <c r="Q18" s="1">
        <f>IF(Berekening!H27="Maximaal gesubsidieerd is "&amp;K18&amp;" m2",K18,0)</f>
        <v>0</v>
      </c>
    </row>
    <row r="19" spans="6:17" x14ac:dyDescent="0.35">
      <c r="F19" s="1">
        <v>2</v>
      </c>
      <c r="I19" s="2"/>
    </row>
    <row r="20" spans="6:17" x14ac:dyDescent="0.35">
      <c r="F20" s="1">
        <v>3</v>
      </c>
    </row>
    <row r="21" spans="6:17" x14ac:dyDescent="0.35">
      <c r="F21" s="1">
        <v>4</v>
      </c>
    </row>
    <row r="22" spans="6:17" x14ac:dyDescent="0.35">
      <c r="F22" s="1">
        <v>1</v>
      </c>
      <c r="G22" s="1" t="s">
        <v>17</v>
      </c>
      <c r="I22" s="2">
        <v>14</v>
      </c>
      <c r="J22" s="1">
        <v>10</v>
      </c>
      <c r="K22" s="1">
        <v>170</v>
      </c>
      <c r="L22" s="1">
        <v>1.1000000000000001</v>
      </c>
      <c r="O22" s="1">
        <f>IF(Berekening!E30&lt;L22,0,1)</f>
        <v>0</v>
      </c>
      <c r="P22" s="1">
        <f>IF(Berekening!H31="Aantal m2 akkoord",Berekening!E31,0)</f>
        <v>0</v>
      </c>
      <c r="Q22" s="1">
        <f>IF(Berekening!H31="Maximaal gesubsidieerd is "&amp;K22&amp;" m2",K22,0)</f>
        <v>0</v>
      </c>
    </row>
    <row r="23" spans="6:17" x14ac:dyDescent="0.35">
      <c r="F23" s="1">
        <v>2</v>
      </c>
    </row>
    <row r="24" spans="6:17" x14ac:dyDescent="0.35">
      <c r="F24" s="1">
        <v>3</v>
      </c>
    </row>
    <row r="25" spans="6:17" x14ac:dyDescent="0.35">
      <c r="F25" s="1">
        <v>4</v>
      </c>
    </row>
    <row r="26" spans="6:17" x14ac:dyDescent="0.35">
      <c r="F26" s="1">
        <v>1</v>
      </c>
      <c r="G26" s="1" t="s">
        <v>18</v>
      </c>
      <c r="I26" s="2">
        <v>92.75</v>
      </c>
      <c r="J26" s="1">
        <v>0</v>
      </c>
      <c r="K26" s="1">
        <v>45</v>
      </c>
      <c r="M26" s="1">
        <v>1.2</v>
      </c>
      <c r="O26" s="1">
        <f>IF(Berekening!E34&gt;M26,0,1)</f>
        <v>1</v>
      </c>
      <c r="P26" s="1">
        <f>IF(Berekening!H35="Aantal m2 akkoord",Berekening!E35,0)</f>
        <v>0</v>
      </c>
      <c r="Q26" s="1">
        <f>IF(Berekening!H35="Maximaal gesubsidieerd is "&amp;Hulp!K26&amp;" m2",K26,0)</f>
        <v>0</v>
      </c>
    </row>
    <row r="27" spans="6:17" x14ac:dyDescent="0.35">
      <c r="F27" s="1">
        <v>2</v>
      </c>
    </row>
    <row r="28" spans="6:17" x14ac:dyDescent="0.35">
      <c r="F28" s="1">
        <v>3</v>
      </c>
    </row>
    <row r="29" spans="6:17" x14ac:dyDescent="0.35">
      <c r="F29" s="1">
        <v>4</v>
      </c>
    </row>
    <row r="30" spans="6:17" x14ac:dyDescent="0.35">
      <c r="F30" s="1">
        <v>1</v>
      </c>
      <c r="G30" s="1" t="s">
        <v>43</v>
      </c>
      <c r="I30" s="2">
        <v>525</v>
      </c>
      <c r="K30" s="1">
        <v>2</v>
      </c>
      <c r="M30" s="1">
        <v>1.2</v>
      </c>
      <c r="O30" s="1">
        <f>IF(Berekening!E38&gt;M30,0,1)</f>
        <v>1</v>
      </c>
      <c r="P30" s="1">
        <f>IF(Berekening!H39="Aantal stuks akkoord",Berekening!E39,0)</f>
        <v>0</v>
      </c>
      <c r="Q30" s="1">
        <f>IF(Berekening!H39="Maximaal gesubsidieerd is "&amp;Hulp!K30&amp;" stuks",K30,0)</f>
        <v>0</v>
      </c>
    </row>
    <row r="31" spans="6:17" x14ac:dyDescent="0.35">
      <c r="F31" s="1">
        <v>2</v>
      </c>
    </row>
    <row r="32" spans="6:17" x14ac:dyDescent="0.35">
      <c r="F32" s="1">
        <v>3</v>
      </c>
    </row>
    <row r="33" spans="6:9" x14ac:dyDescent="0.35">
      <c r="F33" s="1">
        <v>4</v>
      </c>
    </row>
    <row r="34" spans="6:9" x14ac:dyDescent="0.35">
      <c r="F34" s="1">
        <v>1</v>
      </c>
      <c r="G34" s="1" t="s">
        <v>44</v>
      </c>
      <c r="I34" s="2">
        <v>410</v>
      </c>
    </row>
    <row r="35" spans="6:9" x14ac:dyDescent="0.35">
      <c r="F35" s="1">
        <v>2</v>
      </c>
    </row>
    <row r="36" spans="6:9" x14ac:dyDescent="0.35">
      <c r="F36" s="1">
        <v>3</v>
      </c>
    </row>
    <row r="37" spans="6:9" x14ac:dyDescent="0.35">
      <c r="F37" s="1">
        <v>4</v>
      </c>
    </row>
    <row r="38" spans="6:9" x14ac:dyDescent="0.35">
      <c r="F38" s="1">
        <v>1</v>
      </c>
      <c r="G38" s="1" t="s">
        <v>30</v>
      </c>
      <c r="I38" s="2">
        <v>1000</v>
      </c>
    </row>
    <row r="39" spans="6:9" x14ac:dyDescent="0.35">
      <c r="F39" s="1">
        <v>2</v>
      </c>
    </row>
    <row r="40" spans="6:9" x14ac:dyDescent="0.35">
      <c r="F40" s="1">
        <v>3</v>
      </c>
    </row>
    <row r="41" spans="6:9" x14ac:dyDescent="0.35">
      <c r="F41" s="1">
        <v>4</v>
      </c>
    </row>
    <row r="42" spans="6:9" x14ac:dyDescent="0.35">
      <c r="F42" s="1">
        <v>1</v>
      </c>
      <c r="G42" s="1" t="s">
        <v>45</v>
      </c>
      <c r="I42" s="2">
        <v>1000</v>
      </c>
    </row>
    <row r="43" spans="6:9" x14ac:dyDescent="0.35">
      <c r="F43" s="1">
        <v>2</v>
      </c>
    </row>
    <row r="44" spans="6:9" x14ac:dyDescent="0.35">
      <c r="F44" s="1">
        <v>3</v>
      </c>
    </row>
    <row r="45" spans="6:9" x14ac:dyDescent="0.35">
      <c r="F45" s="1">
        <v>4</v>
      </c>
    </row>
    <row r="46" spans="6:9" x14ac:dyDescent="0.35">
      <c r="F46" s="1">
        <v>1</v>
      </c>
    </row>
    <row r="47" spans="6:9" x14ac:dyDescent="0.35">
      <c r="F47" s="1">
        <v>2</v>
      </c>
    </row>
    <row r="48" spans="6:9" x14ac:dyDescent="0.35">
      <c r="F48" s="1">
        <v>3</v>
      </c>
    </row>
    <row r="49" spans="6:6" x14ac:dyDescent="0.35">
      <c r="F49" s="1">
        <v>4</v>
      </c>
    </row>
    <row r="50" spans="6:6" x14ac:dyDescent="0.35">
      <c r="F50" s="1">
        <v>1</v>
      </c>
    </row>
    <row r="51" spans="6:6" x14ac:dyDescent="0.35">
      <c r="F51" s="1">
        <v>2</v>
      </c>
    </row>
    <row r="52" spans="6:6" x14ac:dyDescent="0.35">
      <c r="F52" s="1">
        <v>3</v>
      </c>
    </row>
    <row r="53" spans="6:6" x14ac:dyDescent="0.35">
      <c r="F53" s="1">
        <v>4</v>
      </c>
    </row>
  </sheetData>
  <pageMargins left="0.59055118110236227" right="0.59055118110236227" top="0.59055118110236227" bottom="0.59055118110236227" header="0.39370078740157483" footer="0.19685039370078741"/>
  <pageSetup paperSize="9" fitToHeight="0" orientation="portrait" horizontalDpi="300" verticalDpi="300" r:id="rId1"/>
  <headerFooter alignWithMargins="0">
    <oddFooter>&amp;L&amp;"Calibri,Standaard"&amp;10&amp;F / &amp;A
© Paul L. Latuheru&amp;R&amp;"Calibri,Standaard"&amp;10Page &amp;P / &amp;N
PrintDate: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Berekening</vt:lpstr>
      <vt:lpstr>Hulp</vt:lpstr>
      <vt:lpstr>Berekening!Afdrukbereik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Rekentool Panoramabuurt</dc:title>
  <dc:subject/>
  <dc:creator>Paul Latuheru</dc:creator>
  <cp:keywords/>
  <dc:description/>
  <cp:lastModifiedBy>Bert van Leiden</cp:lastModifiedBy>
  <cp:revision/>
  <dcterms:created xsi:type="dcterms:W3CDTF">2023-06-21T08:58:21Z</dcterms:created>
  <dcterms:modified xsi:type="dcterms:W3CDTF">2024-04-25T14:05:22Z</dcterms:modified>
  <cp:category/>
  <cp:contentStatus/>
</cp:coreProperties>
</file>