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https://swecogroup.sharepoint.com/sites/Gr_No-regretonderzoek/Shared Documents/General/No-regret onderzoek - oplevering/1. Quick-scan tool no-regret/"/>
    </mc:Choice>
  </mc:AlternateContent>
  <xr:revisionPtr revIDLastSave="7" documentId="8_{02950837-4D17-400B-9238-CC1F90BC6267}" xr6:coauthVersionLast="46" xr6:coauthVersionMax="46" xr10:uidLastSave="{B183B5E0-BABD-4837-AC20-6F08FF6306DA}"/>
  <workbookProtection workbookAlgorithmName="SHA-512" workbookHashValue="uVDCXdzSPAiy0ayNYXTaAu6TJTLXoaAEUdCc1IO2z/GtYIIH/7OCq6j4mfU7YxLm59imTqDy5TwJoAapl4WMtg==" workbookSaltValue="uPpAMcdbpiM/gjjyogXZ0Q==" workbookSpinCount="100000" lockStructure="1"/>
  <bookViews>
    <workbookView xWindow="-28920" yWindow="-120" windowWidth="29040" windowHeight="17640" tabRatio="869" xr2:uid="{16F8E5F9-C0DF-46E8-9FCC-2BE8EE2C6364}"/>
  </bookViews>
  <sheets>
    <sheet name="Handleiding" sheetId="11" r:id="rId1"/>
    <sheet name="- Vragenlijst quick-scan - " sheetId="2" r:id="rId2"/>
    <sheet name="Opzoeklijst informatie" sheetId="7" r:id="rId3"/>
    <sheet name="Contact gemeente en waterschap" sheetId="10" r:id="rId4"/>
    <sheet name="Mogelijke maatregelen" sheetId="9" r:id="rId5"/>
    <sheet name="Lijsten buitendijks achtergrond" sheetId="1" state="hidden" r:id="rId6"/>
    <sheet name="Lijsten dijkzone achtergrond" sheetId="5" state="hidden" r:id="rId7"/>
    <sheet name="Schade tabel achtergrond" sheetId="3" state="hidden"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15" i="2" l="1" a="1"/>
  <c r="C115" i="2" s="1"/>
  <c r="C112" i="2" a="1"/>
  <c r="C112" i="2" s="1"/>
  <c r="A45" i="1" l="1" a="1"/>
  <c r="A45" i="1" s="1"/>
  <c r="C17" i="2"/>
  <c r="C16" i="2" s="1"/>
  <c r="A35" i="1" a="1"/>
  <c r="A35" i="1" s="1"/>
  <c r="C108" i="2" l="1" a="1"/>
  <c r="C108" i="2" s="1"/>
  <c r="C107" i="2"/>
  <c r="C12" i="2" l="1"/>
  <c r="C104" i="2" l="1" a="1"/>
  <c r="C104" i="2" s="1"/>
  <c r="A3" i="3" l="1"/>
  <c r="G41" i="2" l="1"/>
  <c r="C116" i="2" l="1" a="1"/>
  <c r="C116" i="2" s="1"/>
  <c r="G84" i="2"/>
  <c r="C63" i="2" a="1"/>
  <c r="C63" i="2" s="1"/>
  <c r="G83" i="2" l="1"/>
  <c r="G69" i="2" a="1"/>
  <c r="G69" i="2" s="1"/>
  <c r="G82" i="2" s="1" a="1"/>
  <c r="G82" i="2" s="1"/>
  <c r="G86" i="2"/>
  <c r="G70" i="2" l="1" a="1"/>
  <c r="G70" i="2" s="1"/>
  <c r="C82" i="2" l="1"/>
  <c r="C30" i="2"/>
  <c r="C78" i="2" l="1"/>
  <c r="C75" i="2"/>
  <c r="G37" i="2" a="1"/>
  <c r="G37" i="2" s="1"/>
  <c r="G49" i="2" l="1" a="1"/>
  <c r="G49" i="2" s="1"/>
  <c r="G74" i="2"/>
  <c r="C42" i="2" a="1"/>
  <c r="C42" i="2" s="1"/>
  <c r="B2" i="7" l="1"/>
  <c r="A27" i="3" l="1"/>
  <c r="A28" i="3"/>
  <c r="A4" i="3"/>
  <c r="A5" i="3"/>
  <c r="A6" i="3"/>
  <c r="A7" i="3"/>
  <c r="A8" i="3"/>
  <c r="A9" i="3"/>
  <c r="A10" i="3"/>
  <c r="A11" i="3"/>
  <c r="A12" i="3"/>
  <c r="A13" i="3"/>
  <c r="A14" i="3"/>
  <c r="A15" i="3"/>
  <c r="A16" i="3"/>
  <c r="A17" i="3"/>
  <c r="A18" i="3"/>
  <c r="A19" i="3"/>
  <c r="A20" i="3"/>
  <c r="A21" i="3"/>
  <c r="A22" i="3"/>
  <c r="A23" i="3"/>
  <c r="A24" i="3"/>
  <c r="A25" i="3"/>
  <c r="A26" i="3"/>
  <c r="A2" i="3"/>
  <c r="C141" i="2" l="1"/>
  <c r="C124" i="2"/>
  <c r="C129" i="2"/>
  <c r="C131" i="2"/>
  <c r="C134" i="2"/>
  <c r="C136" i="2"/>
  <c r="C126" i="2"/>
  <c r="C139" i="2"/>
  <c r="C16" i="1" a="1"/>
  <c r="C16" i="1" s="1"/>
  <c r="C50" i="2" a="1"/>
  <c r="C50" i="2" s="1"/>
  <c r="D2" i="7"/>
  <c r="D3" i="7"/>
  <c r="D4" i="7"/>
  <c r="D5" i="7"/>
  <c r="D6" i="7"/>
  <c r="D7" i="7"/>
  <c r="D8" i="7"/>
  <c r="D9" i="7"/>
  <c r="D10" i="7"/>
  <c r="D11" i="7"/>
  <c r="D12" i="7"/>
  <c r="D13" i="7"/>
  <c r="D14" i="7"/>
  <c r="D15" i="7"/>
  <c r="D16" i="7"/>
  <c r="D17" i="7"/>
  <c r="D18" i="7"/>
  <c r="D19" i="7"/>
  <c r="D20" i="7"/>
  <c r="D21" i="7"/>
  <c r="D22" i="7"/>
  <c r="D23" i="7"/>
  <c r="D24" i="7"/>
  <c r="D25" i="7"/>
  <c r="D26" i="7"/>
  <c r="D27" i="7"/>
  <c r="B3" i="7"/>
  <c r="B4" i="7"/>
  <c r="B5" i="7"/>
  <c r="B6" i="7"/>
  <c r="B7" i="7"/>
  <c r="B8" i="7"/>
  <c r="B9" i="7"/>
  <c r="B10" i="7"/>
  <c r="B11" i="7"/>
  <c r="B12" i="7"/>
  <c r="B13" i="7"/>
  <c r="B14" i="7"/>
  <c r="B15" i="7"/>
  <c r="B16" i="7"/>
  <c r="B17" i="7"/>
  <c r="B18" i="7"/>
  <c r="B19" i="7"/>
  <c r="B20" i="7"/>
  <c r="B21" i="7"/>
  <c r="B22" i="7"/>
  <c r="B23" i="7"/>
  <c r="B24" i="7"/>
  <c r="B25" i="7"/>
  <c r="B26" i="7"/>
  <c r="B27" i="7"/>
  <c r="A3" i="7"/>
  <c r="A4" i="7"/>
  <c r="A5" i="7"/>
  <c r="A6" i="7"/>
  <c r="A7" i="7"/>
  <c r="A8" i="7"/>
  <c r="A9" i="7"/>
  <c r="A10" i="7"/>
  <c r="A11" i="7"/>
  <c r="A12" i="7"/>
  <c r="A13" i="7"/>
  <c r="A14" i="7"/>
  <c r="A15" i="7"/>
  <c r="A16" i="7"/>
  <c r="A17" i="7"/>
  <c r="A18" i="7"/>
  <c r="A19" i="7"/>
  <c r="A20" i="7"/>
  <c r="A21" i="7"/>
  <c r="A22" i="7"/>
  <c r="A23" i="7"/>
  <c r="A24" i="7"/>
  <c r="A25" i="7"/>
  <c r="A26" i="7"/>
  <c r="A27" i="7"/>
  <c r="A2" i="7"/>
  <c r="C5" i="1" a="1"/>
  <c r="C5" i="1" s="1"/>
  <c r="C4" i="7" s="1"/>
  <c r="C69" i="2" l="1" a="1"/>
  <c r="C69" i="2" s="1"/>
  <c r="C70" i="2" s="1" a="1"/>
  <c r="C70" i="2" s="1"/>
  <c r="C114" i="2" l="1" a="1"/>
  <c r="C114" i="2" s="1"/>
  <c r="C7" i="1" l="1" a="1"/>
  <c r="C7" i="1" s="1"/>
  <c r="C6" i="7" s="1"/>
  <c r="C18" i="1" a="1"/>
  <c r="C18" i="1" s="1"/>
  <c r="C16" i="7" s="1"/>
  <c r="C4" i="1" a="1"/>
  <c r="C4" i="1" s="1"/>
  <c r="C3" i="7" s="1"/>
  <c r="C6" i="1" a="1"/>
  <c r="C6" i="1" s="1"/>
  <c r="C5" i="7" s="1"/>
  <c r="C8" i="1" a="1"/>
  <c r="C8" i="1" s="1"/>
  <c r="C7" i="7" s="1"/>
  <c r="C9" i="1" a="1"/>
  <c r="C9" i="1" s="1"/>
  <c r="C8" i="7" s="1"/>
  <c r="C10" i="1" a="1"/>
  <c r="C10" i="1" s="1"/>
  <c r="C9" i="7" s="1"/>
  <c r="C11" i="1" a="1"/>
  <c r="C11" i="1" s="1"/>
  <c r="C10" i="7" s="1"/>
  <c r="C12" i="1" a="1"/>
  <c r="C12" i="1" s="1"/>
  <c r="C11" i="7" s="1"/>
  <c r="C13" i="1" a="1"/>
  <c r="C13" i="1" s="1"/>
  <c r="C12" i="7" s="1"/>
  <c r="C14" i="1" a="1"/>
  <c r="C14" i="1" s="1"/>
  <c r="C13" i="7" s="1"/>
  <c r="C15" i="1" a="1"/>
  <c r="C15" i="1" s="1"/>
  <c r="C14" i="7" s="1"/>
  <c r="C17" i="1" a="1"/>
  <c r="C17" i="1" s="1"/>
  <c r="C15" i="7" s="1"/>
  <c r="C19" i="1" a="1"/>
  <c r="C19" i="1" s="1"/>
  <c r="C17" i="7" s="1"/>
  <c r="C20" i="1" a="1"/>
  <c r="C20" i="1" s="1"/>
  <c r="C18" i="7" s="1"/>
  <c r="C21" i="1" a="1"/>
  <c r="C21" i="1" s="1"/>
  <c r="C19" i="7" s="1"/>
  <c r="C22" i="1" a="1"/>
  <c r="C22" i="1" s="1"/>
  <c r="C20" i="7" s="1"/>
  <c r="C23" i="1" a="1"/>
  <c r="C23" i="1" s="1"/>
  <c r="C21" i="7" s="1"/>
  <c r="C24" i="1" a="1"/>
  <c r="C24" i="1" s="1"/>
  <c r="C22" i="7" s="1"/>
  <c r="C25" i="1" a="1"/>
  <c r="C25" i="1" s="1"/>
  <c r="C23" i="7" s="1"/>
  <c r="C26" i="1" a="1"/>
  <c r="C26" i="1" s="1"/>
  <c r="C24" i="7" s="1"/>
  <c r="C27" i="1" a="1"/>
  <c r="C27" i="1" s="1"/>
  <c r="C25" i="7" s="1"/>
  <c r="C28" i="1" a="1"/>
  <c r="C28" i="1" s="1"/>
  <c r="C26" i="7" s="1"/>
  <c r="C29" i="1" a="1"/>
  <c r="C29" i="1" s="1"/>
  <c r="C27" i="7" s="1"/>
  <c r="C98" i="2"/>
  <c r="C81" i="2" l="1"/>
  <c r="C37" i="2" a="1"/>
  <c r="C37" i="2" s="1"/>
  <c r="C3" i="1" a="1"/>
  <c r="C3" i="1" s="1"/>
  <c r="C2" i="7" s="1"/>
  <c r="C100" i="2" l="1"/>
  <c r="C101" i="2" s="1" a="1"/>
  <c r="C101" i="2" s="1"/>
  <c r="C80" i="2" a="1"/>
  <c r="C80" i="2" s="1"/>
  <c r="C77" i="2" a="1"/>
  <c r="C77" i="2" s="1"/>
  <c r="C99" i="2" a="1"/>
  <c r="C99" i="2" s="1"/>
  <c r="C55" i="2" a="1"/>
  <c r="C55" i="2" s="1"/>
  <c r="C103" i="2" l="1" a="1"/>
  <c r="C103" i="2" s="1"/>
  <c r="C117" i="2" s="1" a="1"/>
  <c r="C117" i="2" s="1"/>
  <c r="C113" i="2" a="1"/>
  <c r="C113" i="2" s="1"/>
  <c r="C85" i="2" a="1"/>
  <c r="C85" i="2" s="1"/>
  <c r="B85" i="2" s="1" a="1"/>
  <c r="B85"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tc={400C1E29-1BD1-4A54-B271-F704BBFCB9A0}</author>
    <author>tc={579AA02D-4534-42D8-B452-92DF210513B6}</author>
  </authors>
  <commentList>
    <comment ref="C76" authorId="0" shapeId="0" xr:uid="{400C1E29-1BD1-4A54-B271-F704BBFCB9A0}">
      <text>
        <t>[Opmerkingenthread]
U kunt deze opmerkingenthread lezen in uw versie van Excel. Eventuele wijzigingen aan de thread gaan echter verloren als het bestand wordt geopend in een nieuwere versie van Excel. Meer informatie: https://go.microsoft.com/fwlink/?linkid=870924
Opmerking:
    'verbergen - te complexe informatie</t>
      </text>
    </comment>
    <comment ref="C79" authorId="1" shapeId="0" xr:uid="{579AA02D-4534-42D8-B452-92DF210513B6}">
      <text>
        <t>[Opmerkingenthread]
U kunt deze opmerkingenthread lezen in uw versie van Excel. Eventuele wijzigingen aan de thread gaan echter verloren als het bestand wordt geopend in een nieuwere versie van Excel. Meer informatie: https://go.microsoft.com/fwlink/?linkid=870924
Opmerking:
    'verbergen - te complexe informatie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<sst xmlns="http://schemas.openxmlformats.org/spreadsheetml/2006/main" count="803" uniqueCount="505">
  <si>
    <t>No-regret investeringen</t>
  </si>
  <si>
    <t xml:space="preserve">Met deze tool kan inzicht gegeven worden in de gevolgen van zeespiegelstijging op geplande investeringen. Aan de hand van levensduur, type object en overstromingskansen wordt een eerste inschatting gemaakt inclusief advies voor mogelijke maatregelen. </t>
  </si>
  <si>
    <t>Startpunt, toelichting</t>
  </si>
  <si>
    <t>Deel A: Basisinformatie</t>
  </si>
  <si>
    <t>1. Wat is het type object?</t>
  </si>
  <si>
    <t>invulcel</t>
  </si>
  <si>
    <t>Zorginstelling</t>
  </si>
  <si>
    <t>Optionele automatische melding</t>
  </si>
  <si>
    <t xml:space="preserve">Door een type object in te vullen waar de investering voor gepland is worden levensduur en gevoeligheid voor overstromingen automatisch ingevuld. </t>
  </si>
  <si>
    <t>Ieder object heeft een levensduur, deze is hierboven aangegeven in jaren.</t>
  </si>
  <si>
    <t>3a. Waar staat de investering gepland? Zie afbeelding met verschillende gebieden en zones.</t>
  </si>
  <si>
    <t>Zeespiegelstijging heeft een ander effect op binnen en op buitendijks gebied. 
- Op buitendijks gebied heeft een stijging van de waterstanden door zeespiegelstijging  een direct effect op het overstromen van buitendijks gebied (afhankelijk van de hoogte). 
- Om waterveiligheid ook met zeespiegelstijging te kunnen garanderen zullen dijken moeten worden verhoogd en verbreed in lijn met de waterstandsstijging op rivieren horende bij zeespiegelstijging. Dit kost ruimte in het binnendijksgebied.</t>
  </si>
  <si>
    <t>3b. In welk waterschapsgebied staat de investering gepland?</t>
  </si>
  <si>
    <t>Hoogheemraadschap van Delfland</t>
  </si>
  <si>
    <t>4. Ga verder naar…</t>
  </si>
  <si>
    <t>automatische cel</t>
  </si>
  <si>
    <t>KNOP om naar goede locatie te gaan?</t>
  </si>
  <si>
    <t>Deel B: Buitendijks, informatie T=10 en T=100 overstromingen</t>
  </si>
  <si>
    <t>Deel D Binnendijks gebied</t>
  </si>
  <si>
    <t>Binnendijks gebied &lt;100m vanaf de huidige teen van de dijk.</t>
  </si>
  <si>
    <t>5. Pak de volgende kaart er bij, T=10 met zeespiegelstijging:</t>
  </si>
  <si>
    <t>D.1a. Op basis van de hoeveelheid zeespiegelstijging wordt hieronder een indicatie gegeven van de dijkverbreding:</t>
  </si>
  <si>
    <t>Investeringen die in de buurt van de kering worden aangelegd kunnen in de toekomst in het ruimtebeslag van de dijk komen te liggen. Wanneer er versterkt moet worden kan dit tot knelpunten leiden. De waarden die hierboven gegeven zijn zijn gemiddelde waarden, lokaal kunnen deze waarden afwijken door bijvoorbeeld bodemopbouw en maaiveldhoogte. De waarde geeft een eerste indicatie.</t>
  </si>
  <si>
    <t>5a. Ligt de investering in stroomvoerend regime? (zie kaart)</t>
  </si>
  <si>
    <t>D.1b. Mocht u onzeker zijn of de investering in de buurt van een dijk ligt, bekijk dan onderstaande leggerkaart:</t>
  </si>
  <si>
    <t>nee</t>
  </si>
  <si>
    <t>Automatische cel</t>
  </si>
  <si>
    <t xml:space="preserve">Op de leggerkaart kunt u de locatie van de investering opzoeken en vaak meten hoe ver de locatie van de investering bij de kering vandaan ligt. Mocht het nog steeds onzeker zijn na controle op de leggerkaart neem dan contact op met het waterschap. Voor contactgegevens zie onderstaande samenvattende tabel na stap D4. </t>
  </si>
  <si>
    <t xml:space="preserve">Wanneer er sprake is van een stroomvoerend regime dan gelden regels uit de waterwet. Omdat bouwen in het buitendijks gebied van het stroomvoerend regime doorstroming kan belemmeren is bouwen niet toegestaan. Neem contact op met watermanagement centrum van Rijkswaterstaat. </t>
  </si>
  <si>
    <r>
      <t>D.1c. Ligt d</t>
    </r>
    <r>
      <rPr>
        <sz val="11"/>
        <rFont val="Calibri"/>
        <family val="2"/>
        <scheme val="minor"/>
      </rPr>
      <t>e investering binnen de toekomstige dijkzone horende bij de hierboven</t>
    </r>
    <r>
      <rPr>
        <sz val="11"/>
        <color theme="1"/>
        <rFont val="Calibri"/>
        <family val="2"/>
        <scheme val="minor"/>
      </rPr>
      <t xml:space="preserve"> genoemde zeespiegelstijging scenario? </t>
    </r>
  </si>
  <si>
    <t>5b. Is er kans op overstroming op de geplande locatie bij T=10?</t>
  </si>
  <si>
    <t>Nee, helemaal niet</t>
  </si>
  <si>
    <t xml:space="preserve">Een plangebied kan in de dijkzone liggen, soms maar voor een deel, soms volledig. Het kan daarnaast zou zijn dat het plangebied voor een deel in de zone ligt maar dat het object dat gebouwd wordt niet in de toekomstige dijkzone ligt.  </t>
  </si>
  <si>
    <t>Om een goede risico-inschatting te maken wordt er gekeken naar een situatie met waterstanden die eens in de 10 jaar voorkomen (T=10). Wanneer geen enkel deel van het gebied waarin geïnvesteerd gaat worden gekleurd is is er een kleine kans op een overstroming. Ga door naar de volgende vraag.</t>
  </si>
  <si>
    <t>D.1c. Ligt de investering bij een hogere zeespiegelstijging in de zone horende bij een stapgrootte grotere zeespiegelstijging?</t>
  </si>
  <si>
    <t xml:space="preserve">5c. Wat is de maximale overstromingsdiepte op de geplande locatie bij T=10 met zeespiegelstijging? </t>
  </si>
  <si>
    <t>Ja, deels</t>
  </si>
  <si>
    <t>Zeespiegelstijging is onzeker, daarnaast is ook de precieze levensduur van een object onzeker. Om deze onzekerheid op te vangen wordt gekeken naar de ruimtereservering voor de kering bij een hogere zeespiegelsstijging.</t>
  </si>
  <si>
    <t xml:space="preserve">De overstromingsdiepte moet worden ingevuld in meters boven maaiveld. </t>
  </si>
  <si>
    <t>D.2. Houdt u rekening met toekomstige dijkverbredingen bij de investering?</t>
  </si>
  <si>
    <t>6. Pak de volgende kaart er bij, T=100 met zeespiegelstijging:</t>
  </si>
  <si>
    <t>Ja, ik hou rekening met het profiel van vrije ruimte uit de Legger</t>
  </si>
  <si>
    <t xml:space="preserve">Op basis van de levensduur van het object wordt verwacht dat er maximaal rekening gehouden dient te worden met bovenstaande hoeveelheid zeespiegelstijging. </t>
  </si>
  <si>
    <t xml:space="preserve">Mogelijk is er al rekening gehouden met dijkverbreding bij de investering. Neem contact op met het waterschap om na te gaan of dit zo is. </t>
  </si>
  <si>
    <t>6a. Is er kans op overstroming op de geplande locatie bij T=100?</t>
  </si>
  <si>
    <t>D.3. In wat voor gebied staat de geplande investering en kering?</t>
  </si>
  <si>
    <t>ja</t>
  </si>
  <si>
    <t>Om een goede risico-inschatting te maken wordt de maximale overstromingsdiepte hier gepakt bij een situatie die eens in de 100 jaar voor komt (T=100).</t>
  </si>
  <si>
    <t xml:space="preserve">Afhankelijk van het type gebied kan het nodig zijn meer of minder ruimte te reserveren voor een dijkversterking. Op basis van de gebiedskarakteristieken kan het moeilijker of makkelijker zijn om een dijk te versterken. Gemeente en Waterschap zullen samen moeten beslissen wat mogelijk en nodig is in bepaalde gebieden. </t>
  </si>
  <si>
    <t>6b. Wat is de maximale overstromingsdiepte op de geplande locatie bij T=100 en zss? (in meter boven maaiveld)</t>
  </si>
  <si>
    <t>7. Inschatting kans op een overstroming object</t>
  </si>
  <si>
    <t>D.4. Inschatting kans op bouwen in toekomstige dijkzone</t>
  </si>
  <si>
    <t>Op basis van bovenstaande informatie wordt de kans op een overstroming bij dit object ingeschat op:</t>
  </si>
  <si>
    <t xml:space="preserve">Op basis van bovenstaande informatie wordt de kans op bouwen binnen de zone van een dijkversterking gegeven. </t>
  </si>
  <si>
    <t xml:space="preserve">Kans: </t>
  </si>
  <si>
    <t>Toelichting windopzet en golfoploop</t>
  </si>
  <si>
    <t xml:space="preserve">Lokaal kan er sprake zijn van golfoploop en windopzet waardoor waterstanden hoger kunnen komen te staan. Golfoploop houdt in dat waterstanden door golven hoger komen, dit kan door wind of door scheepvaart komen of door lokale karakteristieken onder water. Wind kan er voor zorgen dat water opgestuwd wordt en op bepaalde hoger komt te staan. Hier is in deze berekeningen geen rekening mee gehouden. </t>
  </si>
  <si>
    <t>Samenvattende informatie investeren in binnendijks gebied, dijkzone</t>
  </si>
  <si>
    <t>8. Kans op functieuitval bij overstroming</t>
  </si>
  <si>
    <t>Op basis van bovenstaande informatie kan het volgende worden samengevat:</t>
  </si>
  <si>
    <t>Automatische aanpasbare cel</t>
  </si>
  <si>
    <t>Leidt de overstroming tot functieuitval bij T=10?</t>
  </si>
  <si>
    <t>Leidt de overstroming tot functieuitval bij T=100?</t>
  </si>
  <si>
    <t>Op basis van bovenstaande informatie wordt de kans op functieuitval bij dit object ingeschat op:</t>
  </si>
  <si>
    <t xml:space="preserve">Wanneer er kans is op functieuitval bij T=10 of T=100 betekend dat dat de overstromingsdiepte hoger is dan de waterdiepte waarbij functieuitval optreedt bij een overstroming. Het kan zijn dat er hogere waterstanden optreden, waardoor een object alsnog uit kan vallen ondanks dat dat hier niet aangegeven wordt. De kans is nooit 0. </t>
  </si>
  <si>
    <t>Bij vragen of onzekerheden, neem contact op met het betreffende waterschap via:</t>
  </si>
  <si>
    <t>Bij vragen of onzekerheden, neem contact op met</t>
  </si>
  <si>
    <t>Deel C: Maatregelen</t>
  </si>
  <si>
    <t>9. Maatregelen en aanpassingen aan de investering</t>
  </si>
  <si>
    <t>9a. invulcel: geen maatregelen</t>
  </si>
  <si>
    <r>
      <t xml:space="preserve">Er zijn verschillende typen maatregelen die genomen kunnen worden. In deze quick-scan worden maatregelen onderscheiden in vaste en adaptieve maatregelen. 
</t>
    </r>
    <r>
      <rPr>
        <i/>
        <sz val="11"/>
        <color theme="1"/>
        <rFont val="Calibri"/>
        <family val="2"/>
        <scheme val="minor"/>
      </rPr>
      <t>- Vaste maatregelen</t>
    </r>
    <r>
      <rPr>
        <sz val="11"/>
        <color theme="1"/>
        <rFont val="Calibri"/>
        <family val="2"/>
        <scheme val="minor"/>
      </rPr>
      <t xml:space="preserve"> zijn directe aanpassingen aan het object die invloed hebben op de manier van bouwen en aanleggen en die niet zomaar weggehaald kunnen worden. 
- </t>
    </r>
    <r>
      <rPr>
        <i/>
        <sz val="11"/>
        <color theme="1"/>
        <rFont val="Calibri"/>
        <family val="2"/>
        <scheme val="minor"/>
      </rPr>
      <t>Adaptieve maatregelen</t>
    </r>
    <r>
      <rPr>
        <sz val="11"/>
        <color theme="1"/>
        <rFont val="Calibri"/>
        <family val="2"/>
        <scheme val="minor"/>
      </rPr>
      <t xml:space="preserve"> zijn maatregelen die later toegevoegd kunnen worden, niet altijd geïmplementeerd zijn of uit losse onderdelen bestaan.</t>
    </r>
  </si>
  <si>
    <t xml:space="preserve"> </t>
  </si>
  <si>
    <t>T=10</t>
  </si>
  <si>
    <t>T=100</t>
  </si>
  <si>
    <t>10. Is er na het nemen van maatregelen nog kans op functieuitval door een overstroming?</t>
  </si>
  <si>
    <t>Waarschuwing wanneer nodig n.a.v. invullen info hierboven</t>
  </si>
  <si>
    <t>11. Samenvatting kansen en gevolgen</t>
  </si>
  <si>
    <t>Automatische cel - 
kans overstroming</t>
  </si>
  <si>
    <t>Automatische cel -
kans op functieuitval</t>
  </si>
  <si>
    <t>Automatische cel - stroomvoerend regime</t>
  </si>
  <si>
    <t>Automatische cel - 
maatregelen wel of niet</t>
  </si>
  <si>
    <t>Automatische cel - 
maatregelen en effect op functieuitval</t>
  </si>
  <si>
    <t>Voor meer verdiepende informatie en informatie over de effecten van een overstroming bij investeringen, ga verder naar beneden naar vragenlijst deel D.</t>
  </si>
  <si>
    <t>Deel E Aanvullende informatie uitval en effecten en verantwoordelijkheden</t>
  </si>
  <si>
    <t>Verdiepende informatie over type schade en gevolgen die op kunnen treden bij een overstroming:</t>
  </si>
  <si>
    <t>Direct meetbare schade horende bij dit object is:</t>
  </si>
  <si>
    <t>aanpasbare automatische cel</t>
  </si>
  <si>
    <t>Wie moet de schade / gevolgen dragen?</t>
  </si>
  <si>
    <t>Indirect meetbare schade</t>
  </si>
  <si>
    <t>Direct niet-meetbare schade</t>
  </si>
  <si>
    <t>Indirect niet-meetbare schade</t>
  </si>
  <si>
    <t>Inschatting risico van investering - samenvattend</t>
  </si>
  <si>
    <t>Direct meetbare schade</t>
  </si>
  <si>
    <t>Dit is schade die direct optreedt en meetbaar is in bijvoorbeeld geld. Degene die te maken krijgt met de schade is niet altijd degene die de investering gedaan heeft. Zo kan een investeerder van woningbouw geen extra rekening houden met overstomingen maar heeft de bewoner uiteindelijk last van schade terwijl het object nog maar moeilijk kan worden aangepast.  Vooraf in beeld brengen wie investeert en wie de schade heeft bij een overstroming geeft inzicht in de gevolgen.</t>
  </si>
  <si>
    <t>Naast de schade aan een object kan door uitval van het object ook schade ontstaan aan andere objecten. Wanneer elektriciteit lokaal uitvalt kan dit leiden tot grote gebieden die zonder stroom komen te zitten. Dit kan zorgen voor uitval van winkels, fabrieken en andere objecten. Daarnaast kunnen objecten en een omgeving waarde verliezen. Ook hiervoor geld dat niet altijd degene die investeert de schade draagt.</t>
  </si>
  <si>
    <t xml:space="preserve">Sommige schade kan nooit meer ongedaan worden gemaakt, zoals schade aan monumentale panden, cultuurhistorie of aan de natuur. Daarnaast kunnen er gewonden vallen en slachtoffers vallen. Dit kan direct door een overstroming maar kan ook komen door instorting, electrocutie of ziekte. Deze gevolgen kunnen optreden bij mensen die het buitendijks gebied gebruiken maar hier niet per see in wonen. </t>
  </si>
  <si>
    <t xml:space="preserve">Door een overstroming kan maatschappelijk ontwrichting optreden, zeker wanneer overstromingen vaker optreden. Ook in buitendijks gebied. Daarnaast kan de overheid hierdoor imago schade oplopen. </t>
  </si>
  <si>
    <t>Type object</t>
  </si>
  <si>
    <t>Levensduur in jaren</t>
  </si>
  <si>
    <t>Bijbehorend scenario zeespiegelstijging (in m)</t>
  </si>
  <si>
    <t>Gevoeligheid overstromingen object (in m)</t>
  </si>
  <si>
    <t>Uitgiftepeil Gemeente Rotterdam +3,6m NAP (achter stormvloedkering, geen vitaal object)</t>
  </si>
  <si>
    <t>Uitgiftepeil Gemeente Rotterdam +3,9m NAP (achter stormvloedkering, vitaal object)</t>
  </si>
  <si>
    <t>Uitgiftepeil Gemeente Rotterdam +5,1m NAP (buiten stormvloedkering, geen vitaal object)</t>
  </si>
  <si>
    <t>Uitgiftepeil Gemeente Rotterdam +5,5m NAP (buiten stormvloedkering, vitaal object)</t>
  </si>
  <si>
    <t>Uitgiftepeil Gemeente Dordrecht +2,5m NAP in historisch havengebied</t>
  </si>
  <si>
    <t>Uitgiftepeil Gemeente Dordrecht +3m NAP voor vitale objecten in historisch havengebied</t>
  </si>
  <si>
    <t>Uitgiftepeil Gemeente Dordrecht +3,3m NAP voor nieuwbouw en bedrijvigheid in buitendijkse flanken, industrie en havengebieden</t>
  </si>
  <si>
    <t>Uitgiftepeil Gemeente Dordrecht +4m NAP voor infrastructuur zoals hoofdontsluitingswegen en nutsvoorzieningen in buitendijkse flanken en industrie in havengebied</t>
  </si>
  <si>
    <t>Gemeentes - Rijnmond Drechsteden</t>
  </si>
  <si>
    <t>Waterschap</t>
  </si>
  <si>
    <t>Link naar Leggerkaart</t>
  </si>
  <si>
    <t>Rotterdam</t>
  </si>
  <si>
    <t>Maassluis</t>
  </si>
  <si>
    <t>Vlaardingen</t>
  </si>
  <si>
    <t>Schiedam</t>
  </si>
  <si>
    <t>Hoogheemraadschap van Schieland en de Krimpenerwaard</t>
  </si>
  <si>
    <t>Krimpenerwaard</t>
  </si>
  <si>
    <t>Krimpen aan de IJssel</t>
  </si>
  <si>
    <t>Capelle aan de IJssel</t>
  </si>
  <si>
    <t>Zuidplas</t>
  </si>
  <si>
    <t>Nieuwerkerk aan den IJssel</t>
  </si>
  <si>
    <t>Moerdijk</t>
  </si>
  <si>
    <t>Waterschap Brabantse Delta</t>
  </si>
  <si>
    <t>Drimmelen</t>
  </si>
  <si>
    <t>Steenbergen</t>
  </si>
  <si>
    <t>Goeree-Overflakkee</t>
  </si>
  <si>
    <t>Waterschap Hollandse Delta</t>
  </si>
  <si>
    <t>Westvoorne</t>
  </si>
  <si>
    <t>Hellevoetssluis</t>
  </si>
  <si>
    <t>Nissewaard</t>
  </si>
  <si>
    <t>Hoeksche waard</t>
  </si>
  <si>
    <t>Dordrecht</t>
  </si>
  <si>
    <t>Zwijndrecht</t>
  </si>
  <si>
    <t>Hendrik-Ido-Ambacht</t>
  </si>
  <si>
    <t xml:space="preserve">Barendrecht </t>
  </si>
  <si>
    <t>Albrandswaard</t>
  </si>
  <si>
    <t>Ridderkerk</t>
  </si>
  <si>
    <t>Brielle</t>
  </si>
  <si>
    <t>Hardinxveld-Giessendam</t>
  </si>
  <si>
    <t>Waterschap Rivierenland</t>
  </si>
  <si>
    <t>Gorinchem</t>
  </si>
  <si>
    <t>Sliedrecht</t>
  </si>
  <si>
    <t>Papendrecht</t>
  </si>
  <si>
    <t>Ablasserdam</t>
  </si>
  <si>
    <t>Molenlanden</t>
  </si>
  <si>
    <t>Altena</t>
  </si>
  <si>
    <t>Keuzelijst</t>
  </si>
  <si>
    <t>Contactgegevens</t>
  </si>
  <si>
    <t>Algemeen (015) 260 81 08 / Cas Eggerding (015) 260 80 43</t>
  </si>
  <si>
    <t xml:space="preserve">http://hhdelfland.maps.arcgis.com/apps/webappviewer/index.html?id=a947230fdb5e40adb58c445da656fbd2 </t>
  </si>
  <si>
    <t xml:space="preserve">https://www.schielandendekrimpenerwaard.nl/kaart/LeggerviewerHHSK/ </t>
  </si>
  <si>
    <t xml:space="preserve">https://wsbd.maps.arcgis.com/apps/webappviewer/index.html?id=fd76082880324620845b0001369d019a </t>
  </si>
  <si>
    <t xml:space="preserve">https://www.wshd.nl/leggers-van-waterschap-hollandse-delta </t>
  </si>
  <si>
    <t xml:space="preserve">https://wsrivierenland.maps.arcgis.com/apps/View/index.html?appid=9e19526357f44dd98dcc0e743e81300e </t>
  </si>
  <si>
    <t>Adaptieve maatregel</t>
  </si>
  <si>
    <t>Type maatregel</t>
  </si>
  <si>
    <t>Toelichting</t>
  </si>
  <si>
    <t>Aanleg kosten</t>
  </si>
  <si>
    <t>Meer informatie</t>
  </si>
  <si>
    <t>Modulair bouwen</t>
  </si>
  <si>
    <t>Adaptieve oplossing</t>
  </si>
  <si>
    <t>€€€</t>
  </si>
  <si>
    <t>https://www.climateapp.nl/</t>
  </si>
  <si>
    <t>Vlotterkering</t>
  </si>
  <si>
    <t>€€</t>
  </si>
  <si>
    <t>Zandzakken</t>
  </si>
  <si>
    <t>€</t>
  </si>
  <si>
    <t>Vloedschotten</t>
  </si>
  <si>
    <t>Ruimte reserveren voor kering of vloedschoten</t>
  </si>
  <si>
    <t>Lokale dijk om gebied heen (compartimentering)</t>
  </si>
  <si>
    <t>Opblaasbare tijdelijke kering</t>
  </si>
  <si>
    <t>Amfibisch bouwen (half drijvend)</t>
  </si>
  <si>
    <t>Vaste oplossing</t>
  </si>
  <si>
    <t>Bouwen op palen</t>
  </si>
  <si>
    <t>Zorgen voor vluchtroutes (eventueel verhoogd)</t>
  </si>
  <si>
    <t>Drijvend bouwen</t>
  </si>
  <si>
    <t>Dry-proof bouwen / gesealed</t>
  </si>
  <si>
    <t>Wet-proof bouwen (water bestendig)</t>
  </si>
  <si>
    <t>Drempel voor de deur</t>
  </si>
  <si>
    <t>Keermuur/keerwand</t>
  </si>
  <si>
    <t>Gebouw ombouwen als kering</t>
  </si>
  <si>
    <t>Noodgenerator (hogere verdieping)</t>
  </si>
  <si>
    <t>Ophogen object tot boven maximale waterdiepte</t>
  </si>
  <si>
    <t>Ophogen object tot uitgiftepeil</t>
  </si>
  <si>
    <t>Gemeente Rotterdam en Gemeente Dordrecht hanteren een uitgiftepeil.</t>
  </si>
  <si>
    <t>Optionele melding bij object</t>
  </si>
  <si>
    <t>Locatie investering voor rest lijst</t>
  </si>
  <si>
    <t>Locatie vragenlijst, verwijzing</t>
  </si>
  <si>
    <t>Kans op overstromingen T=10</t>
  </si>
  <si>
    <t>Diepte overstroming (in m)</t>
  </si>
  <si>
    <t>Kans op overstromingen T=100</t>
  </si>
  <si>
    <t>Kans inschatting</t>
  </si>
  <si>
    <t>Toelichting kansen</t>
  </si>
  <si>
    <t>Maatregelen 1 - vast</t>
  </si>
  <si>
    <t>Uitgiftepeilen</t>
  </si>
  <si>
    <t>Maatregelen 2 - adaptief</t>
  </si>
  <si>
    <t>Hoogte maatregel</t>
  </si>
  <si>
    <t>Maatregelen voldoende</t>
  </si>
  <si>
    <t>Melding vloedschot</t>
  </si>
  <si>
    <t>Concluderend 1 - overstromingskans</t>
  </si>
  <si>
    <t>Concluderend 2 - kans op uitval</t>
  </si>
  <si>
    <t>Concluderend 3 - stroomvoerend regime</t>
  </si>
  <si>
    <t>Concluderend 4: maatregelen</t>
  </si>
  <si>
    <t>Concluderend 5: maatregelen 2</t>
  </si>
  <si>
    <t>kleine kans</t>
  </si>
  <si>
    <t xml:space="preserve">Er is een kleine kans op een overstroming. De kans dat er op deze locatie een overstroming optreedt is minder dan &lt;1% per jaar. Daarbij is rekening gehouden met de verwachte zeespiegelstijging op het eind van de levensduur van de investering. Er is geen rekening gehouden met golfoploop of windopzet. Let op: wanneer een overstroming plaatsvindt is onvoorspelbaar, het kan elk jaar plaatsvinden, ook dit jaar nog. </t>
  </si>
  <si>
    <t>Er worden geen maatregelen genomen</t>
  </si>
  <si>
    <t>LET OP: een vloedschot moet hoger zijn dan de maximale overstromingsdiepte wil deze daadwerkelijk bescherming bieden tegen overstroming van het object. Hieronder is de situatie op basis van de huidige maatregelen gegeven, wanneer de hoogte rood of oranje kleurt is de hoogte onvoldoende op basis van de voorspelde overstromingsdiepte.</t>
  </si>
  <si>
    <t>De kans dat er een overstroming optreedt is aanwezig, volgens de beschikbare gegevens is deze wel kleiner dan eens in de 100 jaar. Waterstanden op de rivier kunnen door golven en wind hoger zijn dan weergegeven. Daarnaast kunnen hogere waterstanden voorkomen in de beschikbare periode. Bouwen in buitendijks gebied valt onder het risico van de eigenaar.</t>
  </si>
  <si>
    <t>Het object ligt in het stroomvoerend regime van Rijkswaterstaat. In de waterwet is geregeld dat in het stroomvoerend regime niet gebouwd mag worden omdat dit invloed heeft op de doorstroming van de rivier. Neem contact op met Rijkswaterstaat.</t>
  </si>
  <si>
    <t>U heeft nog geen maatregelen genomen. In tabblad "mogelijke maatregelen" is een samenvatting gegeven van mogelijke maatregelen. Neem contact op met het waterschap om een goede afweging te maken over de risico's van de investering.</t>
  </si>
  <si>
    <t>Er is een kleine kans dat het object uitvalt of aanzienlijke schade oploopt door een overstroming met een herhalingstijd T=100. Let op de kans is aanwezig dat hogere waterstanden voorkomen. Neem contact op met het waterschap om samen af te wegen of bouwen op deze plek een goed idee is</t>
  </si>
  <si>
    <t>Woningbouw - koopwoningen</t>
  </si>
  <si>
    <t xml:space="preserve">Bij de bouw van woningen worden ook andere voorzieningen aangelegd zoals een riolering, wegen en andere infrastructuur. Vul de lijst voor deze andere objecten nogmaals in. </t>
  </si>
  <si>
    <t>Buitendijks gebied (zone 1)</t>
  </si>
  <si>
    <t>Ga naar Deel B vragenlijst</t>
  </si>
  <si>
    <t>middelgrote kans</t>
  </si>
  <si>
    <t xml:space="preserve">Er is een middelgrote kans op een overstroming. De kans dat er op deze locatie een overstroming optreedt ligt tussen de 1 en 10%. Daarbij is rekening gehouden met de verwachte zeespiegelstijging op het eind van de levensduur van de investering. Er is geen rekening gehouden met golfoploop of windopzet. Let op: wanneer een overstroming plaatsvindt is onvoorspelbaar, het kan elk jaar plaatsvinden, ook dit jaar nog. </t>
  </si>
  <si>
    <t>Nee, er zijn op dit moment geen maatregelen gepland. Ga naar onderdeel 10 en neem contact op met het waterschap en de gemeente.</t>
  </si>
  <si>
    <t>Ja, ik maak aanpassingen aan het object waardoor vloedschotten geplaatst kunnen worden.</t>
  </si>
  <si>
    <t>Ja, er is een gedetailleerde uitwerking van de risico's gemaakt.</t>
  </si>
  <si>
    <t>De kans dat er een overstroming optreedt is reeël volgens de beschikbare gegevens kan dit eens in de 10 jaar voorkomen. Waterstanden op de rivier kunnen door golven en wind hoger zijn dan weergegeven. Daarnaast kunnen hogere waterstanden voorkomen in de beschikbare periode. Bouwen in buitendijks gebied valt onder het risico van de eigenaar.</t>
  </si>
  <si>
    <t xml:space="preserve">Het object ligt niet in het stroomvoerend regime. Er zijn geen directe belemmeringen vanuit Rijkswaterstaat om het bouwen tegen te gaan. Lokale karakteristieken in het gebied kunnen er toch voor zorgen dat bouwen niet verstandig is. Ga daarom in gesprek met de gemeente en het waterschap. </t>
  </si>
  <si>
    <t>U heeft maatregelen genomen. Neem contact op met het waterschap en de gemeente om uw maatregelen te toetsen en af te stemmen. Ook in relatie tot andere functies in de omgeving.</t>
  </si>
  <si>
    <t>Er is een middelgrote kans dat het object uitvalt of aanzienlijke schade oploopt door een overstroming. Neem contact op met het waterschap om samen goed af te wegen of bouwen op deze plek een goed idee is.</t>
  </si>
  <si>
    <t>Binnendijkse zone minder dan &lt;100m vanaf de huidige dijk of op de dijk (zone 2 en zone 3)</t>
  </si>
  <si>
    <t>Ga verder naar deel D van de vragenlijst</t>
  </si>
  <si>
    <t>grote kans</t>
  </si>
  <si>
    <t xml:space="preserve">Er is een grote kans op een overstroming. De kans dat er op deze locatie een overstroming optreedt is groter dan 10% per jaar. Daarbij is rekening gehouden met de verwachte zeespiegelstijging op het eind van de levensduur van de investering. Er is geen rekening gehouden met golfoploop of windopzet. Let op: wanneer een overstroming plaatsvindt is onvoorspelbaar, het kan elk jaar plaatsvinden, ook dit jaar nog. </t>
  </si>
  <si>
    <t xml:space="preserve">Ja, ik maak aanpassingen aan het object waardoor flexibele of tijdelijke keringen geplaatst kunnen worden. </t>
  </si>
  <si>
    <t>Ja, ik verwacht van wel, er is geen gedetailleerde uitwerking van risico's gemaakt.</t>
  </si>
  <si>
    <t>De kans dat er een overstroming optreedt is groot. Naast de beschikbare waterstanden kunnen hogere waterstanden voorkomen door hogere rivier en zeewaterstanden, door golven en door de wind. Bouwen in buitendijks gebied valt onder het risico van de eigenaar.</t>
  </si>
  <si>
    <t>U geeft aan dat u het gebied op gaat hogen. Neem contact op met het waterschap om af te stemmen of de maatregel voldoende is.</t>
  </si>
  <si>
    <t>Overweeg op deze locatie of bouwen een goed idee is. Er is een grote kans dat het object schade oploopt, maatregelen moeten ook goed worden afgewogen.</t>
  </si>
  <si>
    <t>Woningbouw - verplaatsbare woningen / tiny house</t>
  </si>
  <si>
    <t>Binnendijkse zone meer dan &gt;100m vanaf de huidige dijk (zone 4)</t>
  </si>
  <si>
    <t xml:space="preserve">U hoeft deze vragenlijst niet verder in te vullen, in principe is er met de huidige verwachting van zeespiegelstijging (tot ca. 1,25m) de komende 100 jaar geen effect te verwachten voor een dijkverbreding buiten deze zone. Houdt in binnendijks gebied wel rekening met wateroverlast, droogte effecten en waterveiligheidsrisico's. </t>
  </si>
  <si>
    <t xml:space="preserve">Ja, ik hoog de investering op tot boven de maximale voorspelde waterdiepte binnen de levensduur (let op: in deze quick-scan is dat maximaal T=100, er zijn hogere waterstanden mogelijk). </t>
  </si>
  <si>
    <t xml:space="preserve">Ja, ik zorg voor ruimte voor een kering in de toekomst, dit kan ook een flexibele kering zijn zoals een vlotterkering. </t>
  </si>
  <si>
    <t>Ik weet het niet</t>
  </si>
  <si>
    <t>U geeft aan dat u rekening houdt met het uitgiftepeil. Neem contact op met het waterschap om af te stemmen of de maatregel voldoende is.</t>
  </si>
  <si>
    <t>Kantoor en onderwijsinstellingen</t>
  </si>
  <si>
    <t xml:space="preserve">Bij de bouw van kantoren en onderwijsinstellingen worden ook andere voorzieningen aangelegd zoals een riolering, wegen en andere infrastructuur. Vul de lijst voor deze andere objecten nogmaals in. </t>
  </si>
  <si>
    <t>Ja, ik hoog het object op tot het uitgiftepeil van de betreffende gemeente (zie tabblad 2 of volgende vraag)</t>
  </si>
  <si>
    <t xml:space="preserve">Ja, ik bouw modulair waardoor het object verplaatst kan worden wanneer dit nodig is. </t>
  </si>
  <si>
    <t>Nee, het lijkt niet voldoende op basis van deze gegevens</t>
  </si>
  <si>
    <t xml:space="preserve">Bij de bouw van een zorginstelling worden ook andere voorzieningen aangelegd zoals een riolering, wegen en andere infrastructuur. Vul de lijst voor deze andere objecten nogmaals in. </t>
  </si>
  <si>
    <t xml:space="preserve">Ja, ik leg de investering aan op palen en hou rekening met de maximale waterstanden (let op: in deze quick-scan is dat maximaal T=100, er zijn hogere waterstanden mogelijk). </t>
  </si>
  <si>
    <t xml:space="preserve">Ja, ik leg een compartimentering aan (dijk om object/investering heen) waardoor het object beschermd is. </t>
  </si>
  <si>
    <t>Riolering en drinkwatervoorziening (evt. gekoppeld aan woningbouw)</t>
  </si>
  <si>
    <t>Ja, ik leg de investering amfibisch (half drijvend) aan.</t>
  </si>
  <si>
    <t xml:space="preserve">Ja, vitale voorzieningen worden beschermd. Hierdoor ontstaat geen langdurige uitval. </t>
  </si>
  <si>
    <t>Distributienetwerk, kabels &amp; leidingen en/of tranformatoren midden en hoog spanning (evt. gekoppeld aan woningbouw)</t>
  </si>
  <si>
    <t>Ja, ik leg de investering drijvend aan.</t>
  </si>
  <si>
    <t>Gasleidingen en gasverdeelstations (evt. gekoppeld aan woningbouw)</t>
  </si>
  <si>
    <t>Ja, de investering wordt waterbestendig (wet-proof) aangelegd en is bestand tegen overstromingen tot een bepaalde hoogte)</t>
  </si>
  <si>
    <t>Laagspanningskasten (evt. gekoppeld aan woningbouw)</t>
  </si>
  <si>
    <t xml:space="preserve">Ja, ik leg een vaste drempel aan voor ingangen van het object. Hierbij wordt rekening gehouden met de maximale waterdiepten (let op: in deze quick-scan is dat maximaal T=100, er zijn hogere waterstanden mogelijk). </t>
  </si>
  <si>
    <t>Wegen / vervoer (incl. bereikbaarheid hulpdiensten) (evt. gekoppeld aan woningbouw)</t>
  </si>
  <si>
    <t>Ja, de investering wordt aangelegd als onderdeel van de kering en is betand tegen hoge waterstanden.</t>
  </si>
  <si>
    <t>Bruggen, viaducten en vergelijkbare objecten</t>
  </si>
  <si>
    <t>Ja, de noodgenerator wordt hoger aangelegd, het object is hiermee bestand tegen uitval.</t>
  </si>
  <si>
    <t>Natuur, recreatie, openbare ruimte en landbouw: overig</t>
  </si>
  <si>
    <t>Natuurontwikkeling</t>
  </si>
  <si>
    <t>Getijdenpark</t>
  </si>
  <si>
    <t>Afhankelijk van ontwerp</t>
  </si>
  <si>
    <t>Recreatiegebied (paden, hekwerk, afvalbakken etc.)</t>
  </si>
  <si>
    <t>Horeca en winkels</t>
  </si>
  <si>
    <t>Landbouw ontwikkeling</t>
  </si>
  <si>
    <t>Dijkversterking</t>
  </si>
  <si>
    <t xml:space="preserve">Bij een dijkversterking wordt in de beoordelingsinstrumentaria al rekening gehouden met toekomst scenario's. Een dijkversterking kan niet worden beoordeeld in deze tool. Zeespiegelstijging is wel een aandachtspunt. </t>
  </si>
  <si>
    <t>Kademuur</t>
  </si>
  <si>
    <t>Gemaal</t>
  </si>
  <si>
    <t>De beschikbare kaarten geven geen geschikte waterdiepte waarden om op detail te bepalen of de uitvoerhoogte van een gemaal en de constructie op voldoende hoogte zitten. De tool kan hier niet voor worden ingevuld.</t>
  </si>
  <si>
    <t>Inlaat</t>
  </si>
  <si>
    <t>De beschikbare kaarten geven geen geschikte waterdiepte waarden om op detail te bepalen of een inlaat en de constructie op voldoende hoogte zitten. De tool kan hier niet voor worden ingevuld.</t>
  </si>
  <si>
    <t>Industie, transport en havenactiviteiten - wegen en spoorwegen</t>
  </si>
  <si>
    <t>Industie, transport en havenactiviteiten: gebouwen</t>
  </si>
  <si>
    <t>Industie, transport en havenactiviteiten: electriciteitscentrale</t>
  </si>
  <si>
    <t>Zonnepark</t>
  </si>
  <si>
    <t>Warmte-koude opslag</t>
  </si>
  <si>
    <t>Windmolens</t>
  </si>
  <si>
    <t>startjaar 2021</t>
  </si>
  <si>
    <t>0,25m zss</t>
  </si>
  <si>
    <t xml:space="preserve">levensduur tot 35 jaar </t>
  </si>
  <si>
    <t>tot 2050 is 20 jaar</t>
  </si>
  <si>
    <t>0,5m zss</t>
  </si>
  <si>
    <t>levensduur tot 60 jaar</t>
  </si>
  <si>
    <t>tot 2075 is 55 jaar</t>
  </si>
  <si>
    <t>0,75m zss</t>
  </si>
  <si>
    <t>levensduur tot 70 jaar</t>
  </si>
  <si>
    <t>tot 2090 is 70 jaar (rcp 4.5)</t>
  </si>
  <si>
    <t>1m zss</t>
  </si>
  <si>
    <t>levensduur tot 100 jaar</t>
  </si>
  <si>
    <t>tot 2120 is 99 jaar (rcp 4.5)</t>
  </si>
  <si>
    <t>1,25m zss</t>
  </si>
  <si>
    <t>levensduur &gt; 100 jaar</t>
  </si>
  <si>
    <t>Zeespiegelstijging (m)</t>
  </si>
  <si>
    <t>Dijkverbreding</t>
  </si>
  <si>
    <t>In toekomstige dijkzone?</t>
  </si>
  <si>
    <t>Rekening houden met dijkverbreding</t>
  </si>
  <si>
    <t>Gebied kering</t>
  </si>
  <si>
    <t>Kans</t>
  </si>
  <si>
    <t>Samenvattend -breedte versterking</t>
  </si>
  <si>
    <t>Samenvattend - kans</t>
  </si>
  <si>
    <t>Samenvattend - rekening houden met investering</t>
  </si>
  <si>
    <t>Samenvattend - locatie investering en kering</t>
  </si>
  <si>
    <t>0,25m zeespiegelstijging leidt tot ca. 5-10 m dijkverbreding</t>
  </si>
  <si>
    <t>Ja, ik hou rekening het de huidige beschermingszone uit de Legger</t>
  </si>
  <si>
    <t>Landelijk gebied, weinig bebouwing</t>
  </si>
  <si>
    <t xml:space="preserve">Er is geen kans dat het profiel van vrije ruimte de kering raakt. Hou wel rekening met andere klimaatrisico's bij een investering zoals, wateroverlast, droogte, hitte en overstromingen. </t>
  </si>
  <si>
    <t xml:space="preserve">De ingeschatte dijkverbreding bij 0,25m zeespiegelstijging is ca. 5-10 m bij de ingeschatte levensduur van de investering. Wanneer de levensduur langer is of wanneer een investering blijft staan kan het zijn dat de dijk verder verbreedt kan worden. Op dit moment is de reservering van deze breedte nog niet altijd opgenomen in de leggerkaart van het waterschap. </t>
  </si>
  <si>
    <t>Er is geen kans dat het profiel van vrije ruimte de kering raakt. Hou wel rekening met andere klimaatrisico's bij een investering zoals, wateroverlast, droogte, hitte en overstromingen. Om schade te verkleinen kunnen ook maatregelen genomen worden zoals; extra waterberging realiseren (sloten, wadi's, groene daken), meer ruimte voor groen en bomen, maar ook adaptief bouwen zodat geen of minder schade ontstaat bij bijvoorbeeld wateroverlast of overstromingen. Binnen waterschap en gemeente is meer informatie beschikbaar over deze risico's en maatregelen.</t>
  </si>
  <si>
    <t xml:space="preserve">U geeft aan rekening te houden met de beschermingszone uit de legger. Op de beschermingszone rusten andere belemmeringen dan op het profiel van vrije ruimte. Neem contact op met het waterschap om af te stemmen welke verplichtingen er zijn op het profiel van vrije ruimte en of de mate van rekening houden bij uw investering voldoende zijn. </t>
  </si>
  <si>
    <t>0,5m zeespiegelstijging leidt tot ca. 10-15 m dijkverbreding</t>
  </si>
  <si>
    <t>Ja, volledig</t>
  </si>
  <si>
    <t>Licht bebouwd gebied, enkele objecten en bebouwing</t>
  </si>
  <si>
    <t xml:space="preserve">Er is een kleine kans dat het object binnen de levensduur in de zone van de dijk komt te liggen. Wanneer de investering binnen 100m van de kering ligt is het verstandig alsnog contact op te nemen met het waterschap in het begin van het planproces om er zeker van te zijn dat de afstand voldoende is. </t>
  </si>
  <si>
    <t xml:space="preserve">De ingeschatte dijkverbreding bij 0,5m zeespiegelstijging is ca. 10-15 m bij de ingeschatte levensduur van de investering. Wanneer de levensduur langer is of wanneer een investering blijft staan kan het zijn dat de dijk verder verbreedt kan worden. Op dit moment is de reservering van deze breedte nog niet altijd opgenomen in de leggerkaart van het waterschap. </t>
  </si>
  <si>
    <t>Er is een kleine kans dat het object binnen de levensduur in de zone van de dijk komt te liggen. Wanneer de investering binnen 100m van de kering ligt is het verstandig alsnog contact op te nemen met het waterschap in het begin van het planproces om er zeker van te zijn dat de afstand voldoende is. Hou daarnaast rekening met andere klimaatrisico's zoals, wateroverlast, droogte, hitte en overstromingen. Bij het waterschap en de gemeente is meer informatie beschikbaar over deze risico's en mogelijke maatregelen.</t>
  </si>
  <si>
    <t>U geeft aan rekening te houden met het profiel van vrije ruimte in de legger. Nog niet op alle leggerkaarten is het profiel van vrije ruimte doorgevoerd rekening houdend met langere kansen op zeespiegelstijging. Neem contact op met het waterschap of de mate van rekening houden voldoende is.</t>
  </si>
  <si>
    <t>0,75m zeespiegelstijging leidt tot ca.15-20m dijkverbreding</t>
  </si>
  <si>
    <t>Ja, maar de kering wordt aangepast en niet de investering</t>
  </si>
  <si>
    <t>Dicht bebouwd gebied, maar voldoende ruimte voor kering en verbreding</t>
  </si>
  <si>
    <t>Er is een middelgrote kans dat het object binnen de levensduur in de zone van de dijk komt te liggen. Wanneer het object langer blijft staan of de zeespiegel sneller stijgt dan verwacht kan het zijn dat deze toch in de zone van de kering komt te liggen. N</t>
  </si>
  <si>
    <t xml:space="preserve">De ingeschatte dijkverbreding bij 0,75m zeespiegelstijging is ca.15-20m bij de ingeschatte levensduur van de investering. Wanneer de levensduur langer is of wanneer een investering blijft staan kan het zijn dat de dijk verder verbreedt kan worden. Op dit moment is de reservering van deze breedte nog niet altijd opgenomen in de leggerkaart van het waterschap. </t>
  </si>
  <si>
    <t xml:space="preserve">Er is een middelgrote kans dat het object binnen de levensduur in de zone van de dijk komt te liggen. Wanneer het object langer blijft staan of de zeespiegel sneller stijgt dan verwacht kan het zijn dat deze toch in de zone van de kering komt te liggen. Neem contact op met het waterschap om af te stemmen dat er voldoende ruimte wordt gereserveerd. </t>
  </si>
  <si>
    <t xml:space="preserve">U geeft aan dat de manier waarop de kering wordt aangepast. Zeespiegelstijging brengt andere onzekerheden met zich mee, deze kunnen er toe leiden dat op de langere termijn de kering meer versterking nodig heeft dan op dit moment bekend. Neem contact op het met waterschap om na te gaan of met de ingeschatte zeespiegelstijging, uw investering en bijbehorende levensduur de mate van rekening houden voldoende is.  </t>
  </si>
  <si>
    <t>1m zeespiegelstijging leidt tot ca. 20-25m dijkverbreding</t>
  </si>
  <si>
    <t>Nee, ik hou geen rekening met dijkverbreding</t>
  </si>
  <si>
    <t>Dicht bebouwd gebied, kering wordt al aangepast aan de omgeving</t>
  </si>
  <si>
    <t xml:space="preserve">Er is een grote kans dat het object binnen de levensduur in de zone van de dijk komt te liggen. Neem contact op met het waterschap om af te stemmen wat nodig is of ga op zoek naar een andere locatie voor de investering. </t>
  </si>
  <si>
    <t xml:space="preserve">De ingeschatte dijkverbreding bij 1m zeespiegelstijging bij ca. 20-25m dijkverbreding bij de ingeschatte levensduur van de investering. Wanneer de levensduur langer is of wanneer een investering blijft staan kan het zijn dat de dijk verder verbreedt kan worden. Op dit moment is de reservering van deze breedte nog niet altijd opgenomen in de leggerkaart van het waterschap. </t>
  </si>
  <si>
    <t>Er is een grote kans dat het object binnen de levensduur in de zone van de dijk komt te liggen. Neem contact op met het waterschap om af te stemmen wat nodig is of ga op zoek naar een andere locatie voor de investering. Hou bij en investering daarnaast rekening met andere klimaatrisico's zoals, wateroverlast, droogte, hitte en overstromingen. Bij het waterschap en de gemeente is meer informatie beschikbaar over deze risico's en mogelijke maatregelen.</t>
  </si>
  <si>
    <t xml:space="preserve">U geeft aan geen rekening te houden met de verbreding. Wanneer de investering binnen de zone van de ingeschatte maximale dijkverbreding ligt en er een kleine, middelgrote of grote kans is in bovenstaand tekstvak, neem dan contact op met het waterschap. </t>
  </si>
  <si>
    <t>1,25m zeespiegelstijging leidt tot ca. 25-30m dijkverbreding</t>
  </si>
  <si>
    <t>Ga bovenstaande waarden nogmaals na.</t>
  </si>
  <si>
    <t xml:space="preserve">De ingeschatte dijkverbreding bij 1,25m zeespiegelstijging is ca. 25-30m bij de ingeschatte levensduur van de investering. Wanneer de levensduur langer is of wanneer een investering blijft staan kan het zijn dat de dijk verder verbreedt kan worden. Op dit moment is de reservering van deze breedte nog niet altijd opgenomen in de leggerkaart van het waterschap. </t>
  </si>
  <si>
    <t xml:space="preserve">Wanneer u niet weet of er rekening gehouden wordt met een mogelijke dijkversterking en of dit nodig is. Neem dan contact op met het waterschap. </t>
  </si>
  <si>
    <t>2m zeespiegelstijging leidt tot ca. 40-50m dijkverbreding</t>
  </si>
  <si>
    <t xml:space="preserve">De ingeschatte dijkverbreding bij 2m zeespiegelstijging is ca. 40-50m bij de ingeschatte levensduur van de investering. Wanneer de levensduur langer is of wanneer een investering blijft staan kan het zijn dat de dijk verder verbreedt kan worden. Op dit moment is de reservering van deze breedte nog niet altijd opgenomen in de leggerkaart van het waterschap. </t>
  </si>
  <si>
    <t>Type object voor schade</t>
  </si>
  <si>
    <t>Wie moet schade dragen?</t>
  </si>
  <si>
    <t>Wie moet schade/gevolgen dragen?</t>
  </si>
  <si>
    <t>Onomkeerbaarheid schade, zoals aan monumenten en cultuurhistorische objecten. Gewonden en slachtoffers door de overstroming.</t>
  </si>
  <si>
    <t>Maatschappelijke ontwrichting, imago schade van de overheid.</t>
  </si>
  <si>
    <t>Gemeente (verlies waarde), woningbouwvereniging (geen bewoning meer), bewoner (schade aan meubels en reparatie)</t>
  </si>
  <si>
    <t xml:space="preserve">Maatschappelijke ontwrichting, imago schade van de netbeheerder. </t>
  </si>
  <si>
    <t xml:space="preserve">Eigenaar pand, gemeente en waterbedrijf </t>
  </si>
  <si>
    <t>Eigenaar pand, netbeheerder</t>
  </si>
  <si>
    <t>Eigenaar weg (RWS, Provincie, Gemeente of waterschap)</t>
  </si>
  <si>
    <t>Eigenaar object (RWS, Provincie of Gemeente)</t>
  </si>
  <si>
    <t>Grond eigenaar, Staatsbosbeheer, Natuurmonumenten</t>
  </si>
  <si>
    <t xml:space="preserve">Maatschappelijk/economische toegevoegde waarde in een gebied kan leiden tot verlies van waarde van objecten in de omgeving. </t>
  </si>
  <si>
    <t xml:space="preserve">Onomkeerbare schade, zoals negatiefe effecten op ecosystemen en natuur. </t>
  </si>
  <si>
    <t>Maatschappelijke ontwrichting, negatieve effecten ecosystemen</t>
  </si>
  <si>
    <t xml:space="preserve">Directe schade aan gebouwen en andere infrastructuur. Het object en materialen er in kunnen zo beschadigd zijn dat direct gebruik niet meer mogelijk is. </t>
  </si>
  <si>
    <t>Maatschappelijke ontwrichting, verlies banen en imago schade overheid</t>
  </si>
  <si>
    <t>Directe schade aan gewassen en gebouwen. Kapitaalverlies door schade aan gewassen en gebouwen</t>
  </si>
  <si>
    <t>Verlies banen, schade aan ecosystemen en imago schade overheid</t>
  </si>
  <si>
    <t xml:space="preserve">Directe schade aan object. Het object kan zo beschadigd zijn dat de veiligheid niet gewaarborgt kan worden. </t>
  </si>
  <si>
    <t xml:space="preserve">Directe schade aan object. Het object kan zo beschadigd zijn dat de functie niet meer kan worden vervult. </t>
  </si>
  <si>
    <t>Verlies banen en imago schade overheid</t>
  </si>
  <si>
    <t xml:space="preserve">Verminderde productie en werkzaamheden door schade. Door schade aan voorzieningen kunnen er cascade effecten optreden waardoor ook andere voorzieningen uitvallen, denk aan verstroing transport en vervoer. </t>
  </si>
  <si>
    <t>9b. Invulcel: vaste maatregelen</t>
  </si>
  <si>
    <t>9c. Invulcel: Uitgiftepeil Rotterdam of Dordrecht, wanneer van toepassing, selecteren waarde.</t>
  </si>
  <si>
    <t>9d. Invulcel: adaptieve maatregel</t>
  </si>
  <si>
    <t>Geen specifieke meldingen, ga verder met vaag 2.</t>
  </si>
  <si>
    <t xml:space="preserve">Bij investeringen binnen het gebied van het Havenbedrijf Rotterdam is het van belang dat het Havenbedrijf ook wordt betrokken. Het Havenbedrijf heeft een verdiepende methode ontwikkeld om om te gaan met risico's van waterveiligheid. Geen meldingen wanneer investering in buitendijks gebied van een van de anderen gemeenten of in de dijkzone ligt. </t>
  </si>
  <si>
    <t xml:space="preserve">Een getijdenpark is niet gelegen op het land. De beschikbare kaarten zijn er alleen voor overstromingen op het maaiveld. De tool kan hier niet voor worden ingevuld. Houdt wel rekening met waterstandsstijgingen bij de aanleg van een getijdenpark zodat natuur niet over een aantal jaar verloren gaat. </t>
  </si>
  <si>
    <t>De investering is gepland in landelijk gebied. Waar mogelijk is het van belang dat de kering nu en in de toekomst niet verder belemmerd wordt door objecten en gebouwen. Hou rekening met toekomstige versterkingen van de kering.</t>
  </si>
  <si>
    <t>De investering is gepland in licht bebouwd gebied. Waar mogelijk is het van belang dat de kering nu en in de toekomst niet verder belemmerd wordt door objecten en gebouwen. Hou rekening met toekomstige versterkingen van de kering.</t>
  </si>
  <si>
    <t>De investering is gepland in dicht bebouwd gebied. Waar mogelijk is het van belang dat de kering nu en in de toekomst niet verder belemmerd wordt door objecten en gebouwen. Hou rekening met toekomstige versterkingen van de kering.</t>
  </si>
  <si>
    <t>De investering is gepland in dicht bebouwd gebied. Er is in de huidige situatie al weinig ruimte voor de kering, het is van belang dat bij de investering de kering niet verder belemmerd wordt en zo veel mogelijk rekening gehouden wordt met toekomstige versterkingen.</t>
  </si>
  <si>
    <t>Automatische cel - industrie of niet</t>
  </si>
  <si>
    <t xml:space="preserve">Zeespiegelstijging leidt tot waterstandsstijging op rivieren, deze waterstanden zijn niet gelijk aan de hoeveelheid zeespiegelstijging maar kunnen lokaal sterk verschillen. In de kaarten horende bij het onderzoek zijn waterstandsstijgingen als gevolg van zeespiegelstijging gebruikt om de overstromingdiepte te bepalen in buitendijks gebied. 
Op basis van de levensduur van het object wordt verwacht dat er maximaal rekening gehouden dient te worden met bovenstaande hoeveelheid zeespiegelstijging. </t>
  </si>
  <si>
    <r>
      <t xml:space="preserve">De kans is klein dat het object uitval heeft op basis van de twee berekende overstromingskansen. Het object kan daarnaast effecten ondervinden door overstromingen in de omgeving of uitval van gerelateerde voorzieningen. Een object kan een aantrekkende werking hebben op andere investeringen of kan leiden tot meer netwerken van investeringen. Deze objecten kunnen ook gevoelig zijn voor overstromingen. </t>
    </r>
    <r>
      <rPr>
        <i/>
        <sz val="11"/>
        <color theme="1"/>
        <rFont val="Calibri"/>
        <family val="2"/>
        <scheme val="minor"/>
      </rPr>
      <t>Let op, ondanks de kleine kans kan het object wel overstromen, sommige objecten hebben grote gevolgen voor de omgeving bij uitval, bijvoorbeeld door vervuiling of distruptie van processen. Hou hier rekening mee in plannen en analyse.</t>
    </r>
  </si>
  <si>
    <t>De kans is aanwezig dat het object uitval heeft op basis van een eens in de twee berekende overstromingskansen. Het object kan meer effecten ondervinden door overstromingen in de omgeving of uitval van gerelateerde voorzieningen. Een object kan  een aantrekkende werking hebben op andere investeringen of kan leiden tot meer netwerken van investeringen. Deze objecten kunnen ook gevoelig zijn voor overstromingen. Let op, het object kan overstromen, sommige objecten hebben grote gevolgen voor de omgeving bij uitval, bijvoorbeeld door vervuiling of distruptie van processen. Hou hier rekening mee in plannen en analyse.</t>
  </si>
  <si>
    <t>De kans is groot dat het object uitval heeft op basis van een eens in de twee berekende overstromingskansen. Het object kan meer effecten ondervinden door overstromingen in de omgeving of uitval van gerelateerde voorzieningen. Een object kan een aantrekkende werking hebben op andere investeringen of kan leiden tot meer netwerken van investeringen. Deze objecten kunnen ook gevoelig zijn voor overstromingen. Let op, het object kan overstromen, sommige objecten hebben grote gevolgen voor de omgeving bij uitval, bijvoorbeeld door vervuiling of distruptie van processen. Hou hier rekening mee in plannen en analyse.</t>
  </si>
  <si>
    <t xml:space="preserve">Onder directe schade aan kantoor of onderwijsinstelling valt het beschadigen van onder andere muren, vloeren en meubilair maar ook aan gerelateerde infrastructuur (riolering, electra, gas) etc. Het object, materialen en spullen kunnen beschadigd raken maar ook in zo'n mate beschadigd raken dat direct gebruik niet meer mogelijk is. </t>
  </si>
  <si>
    <t>Onder directe schade aan riolerings- en drinkwater faciliteiten valt het daadwerkelijk kapot gaan van de objecten of beschadigd raken. Het kan zijn dat riolering en drinkwatervoorziening (tijdelijk) niet meer bruikbaar zijn en moet worden gerepareerd of vervangen.</t>
  </si>
  <si>
    <t xml:space="preserve">Onder directe schade aan woningen vallen muren, vloeren maar ook spullen en aan gerelateerde infrastructuur (riolering, electra, gas) etc. Objecten kunnen beschadigd zijn maar kunnen ook zo zijn beschadigd dat directe bewoning niet meer mogelijk is. </t>
  </si>
  <si>
    <t xml:space="preserve">Onder directe schade aan een zorginstalling valt het beschadigen van onder andere muren, vloeren en meubilair maar ook aan gerelateerde infrastructuur (riolering, electra, gas) etc. Het object, materialen en spullen kunnen beschadigd raken maar ook in zo'n mate beschadigd raken dat direct gebruik niet meer mogelijk is. </t>
  </si>
  <si>
    <t>Onder directe schade aan het distributienetwerk of specifieke onderdelen valt het daadwerkelijk kapot gaan van de objecten of beschadigd raken. Het kan zijn dat netwerken (tijdelijk) niet meer bruikbaar zijn en moet worden gerepareerd of vervangen.</t>
  </si>
  <si>
    <t>Onder directe schade aan gasleidingen en gekoppelde voorzieningen valt het daadwerkelijk kapot gaan van de objecten of beschadigd raken. Het kan zijn dat netwerken (tijdelijk) niet meer bruikbaar zijn en moet worden gerepareerd of vervangen.</t>
  </si>
  <si>
    <t>Onder directe schade aan laagspanning voorzieningen valt het daadwerkelijk kapot gaan van de objecten of beschadigd raken. Het kan zijn dat netwerken (tijdelijk) niet meer bruikbaar zijn en moet worden gerepareerd of vervangen.</t>
  </si>
  <si>
    <t>Onder directe schade aan wegen valt het daadwerkelijk kapot gaan van de objecten of beschadigd raken. Het kan zijn dat wegen (tijdelijk) niet meer bruikbaar zijn en moet worden gerepareerd of vervangen.</t>
  </si>
  <si>
    <t>Onder directe schade aan infrastructurele objecten valt het daadwerkelijk kapot gaan van de objecten of beschadigd raken. Het kan zijn dat bruggen, viaducten en andere objecten (tijdelijk) niet meer bruikbaar zijn en moet worden gerepareerd of vervangen.</t>
  </si>
  <si>
    <t>Directe schade aan natuur, recreatie, openbare ruimte of landbouw kan direct zorgen voor het verstoren van het natuurlijk systeem. Het beschadigd raken van bomen, banken, paden, of gewassen brengen directe kosten met zich mee voor herstel, reparatie of vervanging.</t>
  </si>
  <si>
    <t>De beschikbare kaarten zijn niet zo gedetailleerd dat de precieze overstromingsdiepte langs de kade beoordeeld kan worden. Wel kan het gebied er achter beoordeeld worden. Kijk voor een kademuur naar het achterliggende gebied bij het invullen van deze tool en neem contact op met het waterschap.</t>
  </si>
  <si>
    <t>Woningbouw - sociale woningbouw / huurwoningen</t>
  </si>
  <si>
    <t>Eigenaar pand voor schade aan pand / huurder voor spullen</t>
  </si>
  <si>
    <t>Netbeheerder en voor in woning of kantoorgebouw ook eigenaar</t>
  </si>
  <si>
    <t>Gemeente en waterbedrijf en voor koppeling woning of kantoorgebouw ook eigenaar</t>
  </si>
  <si>
    <t>Directe schade aan natuur uit zich in ontwortelde bomen, kapotte planten en direct zichtbare schade.</t>
  </si>
  <si>
    <t xml:space="preserve">Langdurige schade aan natuur is vaak pas later meetbaar. Bomen en planten kunnen later afsterven of schade vertonen. </t>
  </si>
  <si>
    <t>Gemeente en mogelijk andere beheerder</t>
  </si>
  <si>
    <t>Een getijdepark kan als het goed is getijdenwerking hebben, in extreme gevallen kunnen delen wegspoelen en kan natuur beschadigd raken.</t>
  </si>
  <si>
    <t xml:space="preserve">Onder directe schade aan horeca en winkels valt het beschadigen van onder andere muren, vloeren en meubilair maar ook aan gerelateerde infrastructuur (riolering, electra, gas) etc. Het object, materialen en spullen kunnen beschadigd raken maar ook in zo'n mate beschadigd raken dat direct gebruik en verkoop niet meer mogelijk is. </t>
  </si>
  <si>
    <t>Een kering kan overstromen waardoor schade kan staan aan delen van de kering dit kan invloed hebben op de veiligheid van de kering en het achterliggende land. Het bezwijken van een kering is ook mogelijk.</t>
  </si>
  <si>
    <t>Eigenaar pand en mogelijk huurder/uitbater voor spullen</t>
  </si>
  <si>
    <t>Grond eigenaar / agrariër</t>
  </si>
  <si>
    <t>Gemeente, waterschap, hevenbedrijf of particuliere grond eigenaar</t>
  </si>
  <si>
    <t xml:space="preserve">Directe schade aan wegen en spoorwegen. Deze kunnen zo beschadigd zijn dat direct gebruik niet meer mogelijk is en schade moet worden hersteld. </t>
  </si>
  <si>
    <t>RWS, Havenbedrijf, Provincie, Gemeente, maar ook prorail en NS</t>
  </si>
  <si>
    <t>Onder directe schade aan een zonneparkvalt het daadwerkelijk kapot gaan van de zonnepanelen of het distributienetwerk. Het kan zijn dat netwerken (tijdelijk) niet meer bruikbaar zijn en moet worden gerepareerd of vervangen.</t>
  </si>
  <si>
    <t>Door een overstroming kunnen boven- en ondergrondse onderdelen beschadigd raken, hierdoor kan de WKO niet meer werken of hersteld moeten worden.</t>
  </si>
  <si>
    <t>Boven- en ondergrondse onderdelen kunnen beschadigd raken. Zo kan naast de windmolen zelf ook het distributienetwerk bij de molen of bijbehorende infrastructuur beschadigd raken en hierdoor niet meer werken of beschadigd zijn en worden hersteld.</t>
  </si>
  <si>
    <t>Eigenaar en exploitant</t>
  </si>
  <si>
    <t>Eigenaar centrale</t>
  </si>
  <si>
    <t xml:space="preserve">Directe schade aan gebouwen en andere infrastructuur en directe gevolgen van stroomuitval. Onderdelen moeten worden vervangen en electriciteitsopwek moet worden opgevangen door alternatieven. </t>
  </si>
  <si>
    <t>Eigenaar park en eigenaar andere infrastructuur. Hier kunnen ook particuliere eigenaren bij zitten.</t>
  </si>
  <si>
    <t>Gemeente of particuliere eigenaar</t>
  </si>
  <si>
    <t>Eigenaar en beheerder windmolen</t>
  </si>
  <si>
    <t>Door schade aan voorzieningen kunnen er cascade effecten optreden waardoor ook andere voorzieningen uitvallen. Denk bijvoorbeeld aan electriciteit. Herstel kan lang duren waardoor andere (tijdelijke) alternatieven voor bewoning en vervanging van spullen gezocht moet worden. Maatschappelijk/economische toegevoegde waarde in een gebied kan leiden tot verlies van waarde van objecten in de omgeving.</t>
  </si>
  <si>
    <t>Door schade aan voorzieningen kunnen er cascade effecten optreden waardoor ook andere voorzieningen uitvallen. Denk bijvoorbeeld aan electriciteit. Herstel kan lang duren waardoor andere (tijdelijke) alternatieven voor huisvesting en vervanging van spullen gezocht moet worden. Maatschappelijk/economische toegevoegde waarde in een gebied kan leiden tot verlies van waarde van objecten in de omgeving.</t>
  </si>
  <si>
    <t xml:space="preserve">Door schade aan voorzieningen kunnen er cascade effecten optreden waardoor ook andere voorzieningen uitvallen. Denk bijvoorbeeld aan electriciteit. Herstel kan lang duren waardoor andere (tijdelijke) alternatieven voor huisvesting en vervanging van spullen gezocht moet worden. Maatschappelijk/economische toegevoegde waarde in een gebied kan leiden tot verlies van waarde van objecten in de omgeving. </t>
  </si>
  <si>
    <t>Door schade aan voorzieningen kunnen er cascade effecten optreden waardoor ook andere voorzieningen uitvallen en schade ondervinden. Denk aan verstoring van voorziening buiten het overstromingsgebied waardoor verstoring op kan treden of productie en werkzaamheden stil komen te liggen.</t>
  </si>
  <si>
    <t xml:space="preserve">Door schade aan voorzieningen kunnen er cascade effecten optreden waardoor ook andere voorzieningen uitvallen. Denk aan verstoring transport en verkeer, ook buiten het overstromingsgebied waardoor verstoring op kan treden of productie en werkzaamheden stil komen te liggen. Maatschappelijk/economische toegevoegde waarde in een gebied kan leiden tot verlies van waarde van objecten in de omgeving. </t>
  </si>
  <si>
    <t xml:space="preserve">Door schade aan voorzieningen kunnen er cascade effecten optreden waardoor ook andere voorzieningen uitvallen waardoor verstoring op kan treden of productie en werkzaamheden stil komen te liggen. Maatschappelijk/economische toegevoegde waarde in een gebied kan leiden tot verlies van waarde van objecten in de omgeving. </t>
  </si>
  <si>
    <t>Verminderde productie en werkzaamheden door schade in het gebied maar ook buiten het gebied. In dit geval kan dit ook leiden tot verstoring van bijvoorbeeld de voedselproductieketen.</t>
  </si>
  <si>
    <t>Door schade aan een dijk kan een gebied overstromen, dit leidt direct tot gerelateerde schade aan objecten achter de dijk. Dit kan leiden tot grote schade en verstoring in het gebied en daarbuiten.</t>
  </si>
  <si>
    <t xml:space="preserve">Schade aan de kademuur kan zorgen voor het onbegaanbaar worden van een gebied waardoor productie, werkzaamheden, transport en vervoer verstoord kunnen worden. </t>
  </si>
  <si>
    <t>Schade aan een gemaal kan effect hebben op de waterveiligheid en waterafvoer van een gebied waardoor schade en overlast ontstaat bij andere functies. Transport, vervoer, productie en andere werkzaamheden kunnen schade ondervinden.</t>
  </si>
  <si>
    <t>Schade aan een inlaat kan effect hebben op de waterveiligheid van een gebied waardoor schade en overlast ontstaat bij andere functies. Transport, vervoer, productie en andere werkzaamheden kunnen schade ondervinden.</t>
  </si>
  <si>
    <t>Door schade aan deze voorziening kan de electriciteit uitvallen in een groter gebied dan het overstromingsgebied. Hierdoor kunnen cascade effecten optreden waardoor ook andere voorzieningen uitvallen en schade ondervinden. Denk aan verstoring van voorziening zoals transport, vervoer, productie en werkzaamheden.</t>
  </si>
  <si>
    <t>Door schade aan zonnepanelen of het netwerk kunnen er cascade effecten optreden waardoor ook andere voorzieningen uitvallen die afhankelijk zijn van deze stroom. Denk aan verstoring van voorziening buiten het overstromingsgebied waardoor verstoring op kan treden of productie en werkzaamheden stil komen te liggen.</t>
  </si>
  <si>
    <t>Afhankelijk van de grootte en afhankelijkheid van de WKO installatie kan er uitval en verstoring plaatsvinden die werkzaamheden kunnen beïnvloeden.</t>
  </si>
  <si>
    <t>Door schade aan windmolens of het netwerk kunnen er cascade effecten optreden waardoor ook andere voorzieningen uitvallen die afhankelijk zijn van deze stroom. Denk aan verstoring van voorziening buiten het overstromingsgebied waardoor verstoring op kan treden of productie en werkzaamheden stil komen te liggen.</t>
  </si>
  <si>
    <t>Woning eigenaar, eigenaren buiten het gebied, netbeheerders, gemeenten</t>
  </si>
  <si>
    <t>Gemeente (verlies waarde), bewoner (schade aan meubels en reparatie andere woonruimte)</t>
  </si>
  <si>
    <t>Woningbouwvereniging, bewoners, eigenaren buiten het gebied, netbeheerders, gemeenten</t>
  </si>
  <si>
    <t>Bewoners en mogelijk gemeente door verlies van waarde gebied</t>
  </si>
  <si>
    <t>Gemeente (verlies waarde), omliggende eigenaren objecten en gebruikers er van</t>
  </si>
  <si>
    <t>Gemeente (verlies waarde), Eigenaar weg (RWS, Provincie, Gemeente of waterschap), bewoners en gebruikers van wegen en vervoer, mensen die afhankelijk zijn van hulpdiensten etc.</t>
  </si>
  <si>
    <t>Gemeente (verlies waarde), Grond eigenaar, Staatsbosbeheer, Natuurmonumenten, gebruikers van de gebieden</t>
  </si>
  <si>
    <t>Gemeente, gebruikers van het gebied, andere flora en fauna</t>
  </si>
  <si>
    <t>Gemeente (verlies waarde), Grond eigenaar, Staatsbosbeheer, Natuurmonumenten, gebruikers van de gebieden, andere flora en fauna</t>
  </si>
  <si>
    <t>Gemeente (verlies waarde), Particuliere eigenaar, gebruikers van recreatiegebieden</t>
  </si>
  <si>
    <t>Gemeente (verlies waarde), Particuliere eigenaar, gebruikers van winkels in de regio</t>
  </si>
  <si>
    <t>Grond eigenaar, afnemers van producten, mogelijk supermarkten, export netwerk</t>
  </si>
  <si>
    <t>Waterschap, gemeenten en achterliggende bewoners en gebruikers van het gebied</t>
  </si>
  <si>
    <t>Gemeente, havenbedrijf, waterschap, gebruikers van de kade en voorzieningen hier op en omheen. Bij onbegaanbaar worden terrein kunnen cascade effecten ontstaan op werkzaamheden en productie.</t>
  </si>
  <si>
    <t>Gemeente, havenbedrijf, waterschap, bedrijven en organisaties die afhanlelijk zijn van deze wegen. Bij onbegaanbaar worden wegen kunnen cascade effecten ontstaan op werkzaamheden en productie.</t>
  </si>
  <si>
    <t>Eigenaar en gebruikers gebouw, afnemers van wat in gebouwen gedaan wordt</t>
  </si>
  <si>
    <t>Eigenaar centrale, bedrijven, particulieren die afhankelijk zijn van stroomvoorziening in het gebied</t>
  </si>
  <si>
    <t>Eigenaar centrale, bedrijven, particulieren die afhankelijk zijn van de WKO voorziening</t>
  </si>
  <si>
    <t>Onomkeerbare schade, zoals negatiefe effecten op ecosystemen en natuur door vervuiling maar ook ziekte door vervuiling.</t>
  </si>
  <si>
    <t xml:space="preserve">Gewonden en overlijden van mensen als gevolg van schade aan infrastructuur, denk aan elektrocutie. </t>
  </si>
  <si>
    <t>Onomkeerbaarheid schade, zoals aan monumenten en cultuurhistorische objecten. Gewonden en slachtoffers door de overstroming of onbereikbaarheid door hulpdiensten.</t>
  </si>
  <si>
    <t>Onomkeerbaarheid schade, zoals aan monumenten en cultuurhistorische objecten. Gewonden en slachtoffers door onbereikbaarheid door hulpdiensten.</t>
  </si>
  <si>
    <t xml:space="preserve">Gewonden en schade aan cultureel erfgoed. </t>
  </si>
  <si>
    <t>Gewonden en overlijden van mensen als gevolg van schade aan infrastructuur.</t>
  </si>
  <si>
    <t>Gemeente, bewoners, betrokkenen, gewonden, slachtoffers en familie</t>
  </si>
  <si>
    <t>Netbeheerder, gemeente, bewoners, betrokkenen, gewonden, slachtoffers en familie</t>
  </si>
  <si>
    <t>Gemeente, betrokkenen, gewonden, slachtoffers en familie</t>
  </si>
  <si>
    <t>Gemeente, betrokkenen, natuurpartijen, flora en fauna</t>
  </si>
  <si>
    <t>Gemeente, eigenaren erfgoed, betrokkenen, natuurpartijen, flora en fauna</t>
  </si>
  <si>
    <t>Gemeente, eigenaren erfgoed, eigenaren panden en gebruikers, betrokkenen, gewonden en slachtoffers</t>
  </si>
  <si>
    <t xml:space="preserve">Onomkeerbare schade, zoals negatieve effecten op ecosystemen en natuur. </t>
  </si>
  <si>
    <t>Agrariër / grond eigenaar en gemeente</t>
  </si>
  <si>
    <t>Gewonden en overlijden van mensen als gevolg van de overstroming</t>
  </si>
  <si>
    <t>Waterschap, gemeenten, gewonden en slachtoffers</t>
  </si>
  <si>
    <t>Waterschap, havenbedrijf, eigenaren object, gemeenten, gewonden en slachtoffers</t>
  </si>
  <si>
    <t>Maatschappelijke ontwrichting, imago schade van de overheid, trauma, verlies van banen.</t>
  </si>
  <si>
    <t>Maatschappelijke ontwrichting, imago schade van de overheid, trauma.</t>
  </si>
  <si>
    <t>Maatschappelijke ontwrichting, imago schade van de netbeheerder, trauma, verlies van banen.</t>
  </si>
  <si>
    <t>Overheid, bewoners</t>
  </si>
  <si>
    <r>
      <t xml:space="preserve">9e. Invulcel: Beschermingshoogte (+m huidig maaiveld). 
</t>
    </r>
    <r>
      <rPr>
        <sz val="11"/>
        <color theme="4" tint="0.39997558519241921"/>
        <rFont val="Calibri"/>
        <family val="2"/>
        <scheme val="minor"/>
      </rPr>
      <t>Bij sommige maatregelen is niet alleen hoogte van belang, zoals bij modulair bouwen. Neem contact op met het waterschap om na te gaan of de geplande maatregel voldoende is.</t>
    </r>
    <r>
      <rPr>
        <sz val="11"/>
        <color theme="0" tint="-4.9989318521683403E-2"/>
        <rFont val="Calibri"/>
        <family val="2"/>
        <scheme val="minor"/>
      </rPr>
      <t xml:space="preserve">
</t>
    </r>
    <r>
      <rPr>
        <sz val="11"/>
        <color theme="1"/>
        <rFont val="Calibri"/>
        <family val="2"/>
        <scheme val="minor"/>
      </rPr>
      <t xml:space="preserve">
</t>
    </r>
    <r>
      <rPr>
        <i/>
        <sz val="11"/>
        <color theme="1"/>
        <rFont val="Calibri"/>
        <family val="2"/>
        <scheme val="minor"/>
      </rPr>
      <t>Bij uitgiftepeil worden waarden in m NAP gegeven, deze kunnen terug vertaald worden naar ophoging in m t.o.v. maaiveld.</t>
    </r>
  </si>
  <si>
    <t>Een object wordt zo gebouwd dat het later makkelijk uit elkaar te halen is en eventueel verplaatst kan worden wanneer risico's te groot worden.</t>
  </si>
  <si>
    <t>Dit is een kering die opdrijft bij hoge waterstanden en heeft een vooraf bepaalde hoogte.</t>
  </si>
  <si>
    <t>Zakken vol zand die bij verdeelpunten van waterschap en gemeente afgehaald kunnen worden om ojecten in momenten van (dreigende) overstroming te beschermen.</t>
  </si>
  <si>
    <t>Schotten die op te bouwen zijn op vooraf bepaalde plekken. Vooraf zal bepaald moeten worden hoe en hoe hoog de schotten moeten worden gemaakt.</t>
  </si>
  <si>
    <t xml:space="preserve">Wanneer er nu nog geen direct knelpunt is maar dit in de toekomst wel verwacht wordt kan er ruimte gereserveerd worden om later een vaste of flexibele kering te plaatsen. </t>
  </si>
  <si>
    <t xml:space="preserve">Een lokale verhoging om 1 of meerdere objecten heen in de vorm van een (kleine) dijk. </t>
  </si>
  <si>
    <t xml:space="preserve">Een flexibele kering die geplaatst kan worden op zo veel mogelijk vooraf bepaalde locaties en plekken maar in principe vrijte plaatsen is wanneer nodig. </t>
  </si>
  <si>
    <t>Gebouwen en woningen gaan op locatie drijven bij hoog water.</t>
  </si>
  <si>
    <t>Gebouwen of woningen vooraf boven de waterlijn of te verwachten waterlijn aanleggen door ze op palen te zetten.</t>
  </si>
  <si>
    <t>Zorgen dat men uit een gebied kan door flexibele of vaste vluchtroutes te maken. Dit kan door een weg verhoogd aan te leggen of bijvoorbeel vaste of flexibele vlonders te plaatsen.</t>
  </si>
  <si>
    <t>Zorgen dat objecten al drijven en mee kunnen stijgen en dalen met waterniveaus.</t>
  </si>
  <si>
    <t>https://bouwadaptief.nl/maatregelen/water-resistant-construction-methods-and-materials-dry-proof/</t>
  </si>
  <si>
    <t>Zorgen dat materialen en constructies tegen water kunnen. Zo kan gedacht worden aan bouwen zonder kruipruimte en het gebruik van waterbestendige constructie- en afwerkingsmateriaal zoals beton, stalen en aluminium kozijnen etc.</t>
  </si>
  <si>
    <t xml:space="preserve">Zorgen dat materialen en contructies bestand zijn tegen water of makkelijk hersteld kunnen worden. Denk ook aan het hoger plaatsen van stopcontacten en andere voorzieningen. </t>
  </si>
  <si>
    <t xml:space="preserve">Door het aanleggen van een drempel voor de deur kan water van een bepaalde hoogte niet naar binnen stromen. </t>
  </si>
  <si>
    <t>Het bouwen van een muur om water van bepaalde hoogte te keren. Let wel op toegankelijkheid van een gebied en robuustheid van de keerwand.</t>
  </si>
  <si>
    <t>Een gebouw onderdeel maken van de kering door deze te versterken zodat het gebouw bijdraagt aan de sterkte van waterkeren.</t>
  </si>
  <si>
    <t xml:space="preserve">Zorg er voor dat er noodstroom op een andere verdieping is, niet in de kelder of begane grond maar op een verdieping die droger is. </t>
  </si>
  <si>
    <t>Het grondpeil ophogen zodat deze boven de maximaal te accepteren waterdiepte komt.</t>
  </si>
  <si>
    <t>Automatische cel (zorg dat er een object type is geselecteerd en daarmee uitvaldiepte, anders hier geen waarde)</t>
  </si>
  <si>
    <t>Door de locatie op te hogen of het object aan te passen kan kan de kans op een overstroming worden verkleind. Het kan zijn dat bij bepaalde waterstanden een object nog steeds overstroomd, er kan nog steeds schade optreden. Een maatregel kan er voor zorgen dat samen met de hoogte van functieuitval de kans op schade verder wordt verkleind.</t>
  </si>
  <si>
    <t>Indien nodig, handmatig aanpassen</t>
  </si>
  <si>
    <t>Evt handmatig aanpassen</t>
  </si>
  <si>
    <t>Levensduren</t>
  </si>
  <si>
    <t xml:space="preserve">Voor start: Sla de excel op onder een nieuwe naam voordat je deze gaat bewerken. Gebruik bijvoorbeeld de naam van de investering. Zo bewaar je altijd een lege goed werkende excel.
Deze excel bevat een aantal stappen, deze zijn in de handleiding op het eerste tabblad omschreven. Door vragen te beantwoorden wordt een deel van de informatie vanzelf gegeven en wordt je door de excel heen geleid. 
Er zijn verschillende type cellen. Invulcellen en automatische cellen. Bij een invulcel kun je zelf informatie invullen, deze informatie zorgt er voor dat er vanzelf informatie in de automatische cellen komt te staan. De informatie gecombineerd zorgt uiteindelijk voor een inschatting van kans en geeft een advies.
</t>
  </si>
  <si>
    <r>
      <t xml:space="preserve">Automatische cel 
</t>
    </r>
    <r>
      <rPr>
        <i/>
        <sz val="11"/>
        <rFont val="Calibri"/>
        <family val="2"/>
        <scheme val="minor"/>
      </rPr>
      <t>(vul hoogte van maatregel in om hier een waarde uit te halen)</t>
    </r>
  </si>
  <si>
    <r>
      <t>2. Hieronder is een standaard levensduur automatisch ingevuld. 
Mocht de levensduur van een object anders zijn op basis van de bij u beschikbare kennis, vul dan in de blauwe cel er onder de goede levensduur in..</t>
    </r>
    <r>
      <rPr>
        <sz val="11"/>
        <color theme="4" tint="0.79998168889431442"/>
        <rFont val="Calibri"/>
        <family val="2"/>
        <scheme val="minor"/>
      </rPr>
      <t xml:space="preserve"> Voor en overzicht van levensduur per type object zie tabblad 3 van deze excel (opzoeklijst informatie). </t>
    </r>
  </si>
  <si>
    <t xml:space="preserve">Voor het invullen van de quick-scan of bespreken van de resultaten verwijzen we door naar het waterschap. Ook kunnen er andere gegevens worden benaderd voor het invullen van de quick-scan. Mocht niet zeker zijn in welk waterschap de gemeente ligt, verwijzen we door naar tabblad 4 van deze excel (Contact gemeente en waterschap). </t>
  </si>
  <si>
    <r>
      <t xml:space="preserve">Een object kan een bepaalde waterhoogte aan voor het uitvalt of er zoveel schade optreedt dat het niet meer functioneert. De minimale waterdiepte waarbij functieuitval optreedt bij dit object is hieronder gegeven.
Mocht de gevoeligheid van een object anders zijn op basis van de bij u beschikbare kennis, pas onderstaand getal dan aan. </t>
    </r>
    <r>
      <rPr>
        <sz val="11"/>
        <color theme="0" tint="-4.9989318521683403E-2"/>
        <rFont val="Calibri"/>
        <family val="2"/>
        <scheme val="minor"/>
      </rPr>
      <t xml:space="preserve">Voor en overzicht van gemiddelde gevoeligheid voor overstromingen per type object zie tabblad 3 van deze excel (opzoeklijst informatie). </t>
    </r>
    <r>
      <rPr>
        <sz val="11"/>
        <color theme="0" tint="-0.34998626667073579"/>
        <rFont val="Calibri"/>
        <family val="2"/>
        <scheme val="minor"/>
      </rPr>
      <t xml:space="preserve">
</t>
    </r>
    <r>
      <rPr>
        <i/>
        <sz val="11"/>
        <color theme="1"/>
        <rFont val="Calibri"/>
        <family val="2"/>
        <scheme val="minor"/>
      </rPr>
      <t>Let op: een automatische formule wordt verwijderd bij aanpassen celwaarde. Sla de excel dus eerst op onder een nieuwe naam voor je dit doet.</t>
    </r>
  </si>
  <si>
    <r>
      <t xml:space="preserve">Dit object kan uitvallen bij een bepaalde waterdiepte, mogelijk kan er al eerder schade optreden. Om te voorkomen dat er schade optreedt kunnen er maatregelen geselecteerd worden. Is er in het ontwerp al rekening gehouden met een mogelijke overstroming? 
</t>
    </r>
    <r>
      <rPr>
        <sz val="11"/>
        <color theme="8" tint="0.79998168889431442"/>
        <rFont val="Calibri"/>
        <family val="2"/>
        <scheme val="minor"/>
      </rPr>
      <t>Voor meer informatie over mogelijke maatregelen, zie tabblad 5 van deze excel (mogelijke maatregelen).</t>
    </r>
  </si>
  <si>
    <t>Opties uitgiftepeil</t>
  </si>
  <si>
    <t>Algemeen (076) 564 10 00</t>
  </si>
  <si>
    <t>Algemeen (010) 45 37 200</t>
  </si>
  <si>
    <t xml:space="preserve">Algemeen (0344) 64 90 90 </t>
  </si>
  <si>
    <t>Neem contact op met het klantcontactcentrum (TEL), de afdeling Strategie &amp; Beleid is betrokken geweest bij dit onderzoek.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</si>
</sst>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11"/>
      <color theme="1"/>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1"/>
      <color theme="6"/>
      <name val="Calibri"/>
      <family val="2"/>
      <scheme val="minor"/>
    </font>
    <font>
      <sz val="8"/>
      <name val="Calibri"/>
      <family val="2"/>
      <scheme val="minor"/>
    </font>
    <font>
      <b/>
      <sz val="16"/>
      <color theme="1"/>
      <name val="Calibri"/>
      <family val="2"/>
      <scheme val="minor"/>
    </font>
    <font>
      <sz val="11"/>
      <color rgb="FF9C0006"/>
      <name val="Calibri"/>
      <family val="2"/>
      <scheme val="minor"/>
    </font>
    <font>
      <sz val="11"/>
      <color theme="6"/>
      <name val="Calibri"/>
      <family val="2"/>
      <scheme val="minor"/>
    </font>
    <font>
      <sz val="11"/>
      <name val="Calibri"/>
      <family val="2"/>
      <scheme val="minor"/>
    </font>
    <font>
      <b/>
      <sz val="11"/>
      <color theme="0"/>
      <name val="Calibri"/>
      <family val="2"/>
      <scheme val="minor"/>
    </font>
    <font>
      <i/>
      <sz val="11"/>
      <color theme="1"/>
      <name val="Calibri"/>
      <family val="2"/>
      <scheme val="minor"/>
    </font>
    <font>
      <i/>
      <sz val="11"/>
      <name val="Calibri"/>
      <family val="2"/>
      <scheme val="minor"/>
    </font>
    <font>
      <b/>
      <sz val="11"/>
      <name val="Calibri"/>
      <family val="2"/>
      <scheme val="minor"/>
    </font>
    <font>
      <sz val="11"/>
      <color theme="0" tint="-0.249977111117893"/>
      <name val="Calibri"/>
      <family val="2"/>
      <scheme val="minor"/>
    </font>
    <font>
      <sz val="11"/>
      <color theme="4" tint="0.79998168889431442"/>
      <name val="Calibri"/>
      <family val="2"/>
      <scheme val="minor"/>
    </font>
    <font>
      <u/>
      <sz val="11"/>
      <color theme="10"/>
      <name val="Calibri"/>
      <family val="2"/>
      <scheme val="minor"/>
    </font>
    <font>
      <b/>
      <sz val="18"/>
      <color theme="1"/>
      <name val="Calibri"/>
      <family val="2"/>
      <scheme val="minor"/>
    </font>
    <font>
      <sz val="11"/>
      <color theme="6" tint="0.59999389629810485"/>
      <name val="Calibri"/>
      <family val="2"/>
      <scheme val="minor"/>
    </font>
    <font>
      <sz val="11"/>
      <color theme="8" tint="0.79998168889431442"/>
      <name val="Calibri"/>
      <family val="2"/>
      <scheme val="minor"/>
    </font>
    <font>
      <i/>
      <sz val="11"/>
      <color rgb="FFFF0000"/>
      <name val="Calibri"/>
      <family val="2"/>
      <scheme val="minor"/>
    </font>
    <font>
      <sz val="11"/>
      <color theme="0" tint="-0.34998626667073579"/>
      <name val="Calibri"/>
      <family val="2"/>
      <scheme val="minor"/>
    </font>
    <font>
      <sz val="11"/>
      <color rgb="FF000000"/>
      <name val="Calibri"/>
      <family val="2"/>
    </font>
    <font>
      <i/>
      <sz val="11"/>
      <color theme="0" tint="-0.34998626667073579"/>
      <name val="Calibri"/>
      <family val="2"/>
      <scheme val="minor"/>
    </font>
    <font>
      <sz val="11"/>
      <color theme="0" tint="-4.9989318521683403E-2"/>
      <name val="Calibri"/>
      <family val="2"/>
      <scheme val="minor"/>
    </font>
    <font>
      <sz val="11"/>
      <color theme="4" tint="0.39997558519241921"/>
      <name val="Calibri"/>
      <family val="2"/>
      <scheme val="minor"/>
    </font>
    <font>
      <b/>
      <sz val="11"/>
      <color theme="0"/>
      <name val="Calibri"/>
      <family val="2"/>
    </font>
  </fonts>
  <fills count="27">
    <fill>
      <patternFill patternType="none"/>
    </fill>
    <fill>
      <patternFill patternType="gray125"/>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rgb="FFFFC7CE"/>
      </patternFill>
    </fill>
    <fill>
      <patternFill patternType="solid">
        <fgColor theme="4"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8" tint="0.39997558519241921"/>
        <bgColor indexed="65"/>
      </patternFill>
    </fill>
    <fill>
      <patternFill patternType="solid">
        <fgColor rgb="FFA5A5A5"/>
      </patternFill>
    </fill>
    <fill>
      <patternFill patternType="solid">
        <fgColor theme="6" tint="0.59999389629810485"/>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5"/>
      </patternFill>
    </fill>
    <fill>
      <patternFill patternType="solid">
        <fgColor rgb="FFE2D0DC"/>
        <bgColor indexed="64"/>
      </patternFill>
    </fill>
    <fill>
      <patternFill patternType="solid">
        <fgColor theme="6"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rgb="FFCFB1C4"/>
        <bgColor indexed="64"/>
      </patternFill>
    </fill>
    <fill>
      <patternFill patternType="solid">
        <fgColor theme="8" tint="0.79998168889431442"/>
        <bgColor indexed="64"/>
      </patternFill>
    </fill>
    <fill>
      <patternFill patternType="solid">
        <fgColor theme="4" tint="0.79998168889431442"/>
        <bgColor indexed="64"/>
      </patternFill>
    </fill>
  </fills>
  <borders count="19">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double">
        <color rgb="FF3F3F3F"/>
      </left>
      <right style="double">
        <color rgb="FF3F3F3F"/>
      </right>
      <top/>
      <bottom style="double">
        <color rgb="FF3F3F3F"/>
      </bottom>
      <diagonal/>
    </border>
    <border>
      <left style="thin">
        <color indexed="64"/>
      </left>
      <right style="thin">
        <color indexed="64"/>
      </right>
      <top style="thin">
        <color indexed="64"/>
      </top>
      <bottom/>
      <diagonal/>
    </border>
    <border>
      <left/>
      <right style="thin">
        <color theme="6"/>
      </right>
      <top style="thin">
        <color theme="6"/>
      </top>
      <bottom/>
      <diagonal/>
    </border>
    <border>
      <left/>
      <right style="thin">
        <color theme="6"/>
      </right>
      <top style="thin">
        <color theme="6"/>
      </top>
      <bottom style="thin">
        <color theme="6"/>
      </bottom>
      <diagonal/>
    </border>
    <border>
      <left style="thin">
        <color rgb="FFB2B2B2"/>
      </left>
      <right style="thin">
        <color rgb="FFB2B2B2"/>
      </right>
      <top/>
      <bottom style="thin">
        <color rgb="FFB2B2B2"/>
      </bottom>
      <diagonal/>
    </border>
  </borders>
  <cellStyleXfs count="20">
    <xf numFmtId="0" fontId="0" fillId="0" borderId="0"/>
    <xf numFmtId="0" fontId="1" fillId="2" borderId="1" applyNumberFormat="0" applyFont="0" applyAlignment="0" applyProtection="0"/>
    <xf numFmtId="0" fontId="5"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5"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2" fillId="15" borderId="11" applyNumberForma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8" fillId="0" borderId="0" applyNumberFormat="0" applyFill="0" applyBorder="0" applyAlignment="0" applyProtection="0"/>
    <xf numFmtId="0" fontId="1" fillId="19" borderId="0" applyNumberFormat="0" applyBorder="0" applyAlignment="0" applyProtection="0"/>
  </cellStyleXfs>
  <cellXfs count="226">
    <xf numFmtId="0" fontId="0" fillId="0" borderId="0" xfId="0"/>
    <xf numFmtId="0" fontId="4" fillId="0" borderId="0" xfId="0" applyFont="1"/>
    <xf numFmtId="0" fontId="0" fillId="0" borderId="0" xfId="0" applyAlignment="1">
      <alignment horizontal="center"/>
    </xf>
    <xf numFmtId="0" fontId="3" fillId="2" borderId="1" xfId="1" applyFont="1"/>
    <xf numFmtId="0" fontId="2" fillId="0" borderId="0" xfId="0" applyFont="1"/>
    <xf numFmtId="0" fontId="4" fillId="0" borderId="0" xfId="0" applyFont="1" applyAlignment="1">
      <alignment wrapText="1"/>
    </xf>
    <xf numFmtId="0" fontId="0" fillId="0" borderId="0" xfId="0" applyAlignment="1">
      <alignment wrapText="1"/>
    </xf>
    <xf numFmtId="0" fontId="1" fillId="8" borderId="0" xfId="7"/>
    <xf numFmtId="0" fontId="1" fillId="9" borderId="0" xfId="8"/>
    <xf numFmtId="0" fontId="4" fillId="8" borderId="0" xfId="7" applyFont="1" applyAlignment="1">
      <alignment horizontal="left" vertical="top" wrapText="1"/>
    </xf>
    <xf numFmtId="0" fontId="4" fillId="9" borderId="0" xfId="8" applyFont="1" applyAlignment="1">
      <alignment horizontal="left" vertical="top" wrapText="1"/>
    </xf>
    <xf numFmtId="0" fontId="0" fillId="9" borderId="0" xfId="8" applyFont="1"/>
    <xf numFmtId="0" fontId="0" fillId="8" borderId="0" xfId="7" applyFont="1"/>
    <xf numFmtId="0" fontId="1" fillId="5" borderId="2" xfId="4" applyBorder="1"/>
    <xf numFmtId="0" fontId="1" fillId="5" borderId="3" xfId="4" applyBorder="1"/>
    <xf numFmtId="0" fontId="0" fillId="0" borderId="6" xfId="0" applyBorder="1"/>
    <xf numFmtId="0" fontId="0" fillId="5" borderId="3" xfId="4" applyFont="1" applyBorder="1"/>
    <xf numFmtId="0" fontId="0" fillId="5" borderId="2" xfId="4" applyFont="1" applyBorder="1"/>
    <xf numFmtId="0" fontId="5" fillId="3" borderId="2" xfId="2" applyBorder="1"/>
    <xf numFmtId="0" fontId="5" fillId="3" borderId="3" xfId="2" applyBorder="1"/>
    <xf numFmtId="0" fontId="1" fillId="11" borderId="4" xfId="10" applyBorder="1" applyAlignment="1">
      <alignment vertical="center"/>
    </xf>
    <xf numFmtId="0" fontId="6" fillId="0" borderId="7" xfId="0" applyFont="1" applyBorder="1" applyAlignment="1">
      <alignment vertical="center" wrapText="1"/>
    </xf>
    <xf numFmtId="0" fontId="0" fillId="5" borderId="3" xfId="4" applyFont="1" applyBorder="1" applyAlignment="1">
      <alignment wrapText="1"/>
    </xf>
    <xf numFmtId="0" fontId="11" fillId="0" borderId="0" xfId="0" applyFont="1" applyAlignment="1">
      <alignment horizontal="center"/>
    </xf>
    <xf numFmtId="0" fontId="1" fillId="16" borderId="0" xfId="15"/>
    <xf numFmtId="0" fontId="5" fillId="6" borderId="4" xfId="5" applyBorder="1"/>
    <xf numFmtId="0" fontId="5" fillId="6" borderId="5" xfId="5" applyBorder="1"/>
    <xf numFmtId="0" fontId="1" fillId="5" borderId="4" xfId="4" applyBorder="1"/>
    <xf numFmtId="0" fontId="1" fillId="5" borderId="5" xfId="4" applyBorder="1"/>
    <xf numFmtId="0" fontId="11" fillId="5" borderId="3" xfId="4" applyFont="1" applyBorder="1"/>
    <xf numFmtId="0" fontId="1" fillId="14" borderId="4" xfId="13" applyBorder="1"/>
    <xf numFmtId="0" fontId="16" fillId="0" borderId="0" xfId="0" applyFont="1"/>
    <xf numFmtId="0" fontId="16" fillId="16" borderId="4" xfId="15" applyFont="1" applyBorder="1"/>
    <xf numFmtId="0" fontId="16" fillId="16" borderId="5" xfId="15" applyFont="1" applyBorder="1" applyAlignment="1">
      <alignment horizontal="center" vertical="center" wrapText="1"/>
    </xf>
    <xf numFmtId="0" fontId="14" fillId="0" borderId="3" xfId="0" applyFont="1" applyBorder="1" applyAlignment="1">
      <alignment vertical="center" wrapText="1"/>
    </xf>
    <xf numFmtId="0" fontId="5" fillId="3" borderId="2" xfId="2" applyFont="1" applyBorder="1"/>
    <xf numFmtId="0" fontId="1" fillId="17" borderId="3" xfId="16" applyBorder="1" applyAlignment="1">
      <alignment horizontal="left" wrapText="1"/>
    </xf>
    <xf numFmtId="0" fontId="0" fillId="0" borderId="0" xfId="0" applyFill="1"/>
    <xf numFmtId="0" fontId="0" fillId="0" borderId="0" xfId="0" applyFill="1" applyAlignment="1">
      <alignment horizontal="center"/>
    </xf>
    <xf numFmtId="0" fontId="11" fillId="0" borderId="0" xfId="0" applyFont="1"/>
    <xf numFmtId="0" fontId="11" fillId="0" borderId="0" xfId="0" applyFont="1" applyFill="1" applyAlignment="1">
      <alignment horizontal="center"/>
    </xf>
    <xf numFmtId="0" fontId="11" fillId="0" borderId="0" xfId="0" applyFont="1" applyFill="1"/>
    <xf numFmtId="0" fontId="12" fillId="15" borderId="14" xfId="14" applyBorder="1" applyAlignment="1">
      <alignment horizontal="center" vertical="center"/>
    </xf>
    <xf numFmtId="0" fontId="0" fillId="5" borderId="4" xfId="4" applyFont="1" applyBorder="1"/>
    <xf numFmtId="0" fontId="0" fillId="5" borderId="5" xfId="4" applyFont="1" applyBorder="1"/>
    <xf numFmtId="0" fontId="1" fillId="5" borderId="5" xfId="4" applyBorder="1" applyAlignment="1">
      <alignment wrapText="1"/>
    </xf>
    <xf numFmtId="0" fontId="6" fillId="0" borderId="6" xfId="0" applyFont="1" applyBorder="1" applyAlignment="1">
      <alignment vertical="center"/>
    </xf>
    <xf numFmtId="0" fontId="14" fillId="0" borderId="7" xfId="0" applyFont="1" applyBorder="1" applyAlignment="1">
      <alignment horizontal="center" vertical="center" wrapText="1"/>
    </xf>
    <xf numFmtId="0" fontId="1" fillId="18" borderId="2" xfId="17" applyBorder="1"/>
    <xf numFmtId="0" fontId="1" fillId="18" borderId="3" xfId="17" applyBorder="1"/>
    <xf numFmtId="0" fontId="4" fillId="0" borderId="0" xfId="0" applyFont="1" applyFill="1"/>
    <xf numFmtId="0" fontId="0" fillId="0" borderId="0" xfId="0" applyFont="1" applyFill="1"/>
    <xf numFmtId="0" fontId="0" fillId="0" borderId="0" xfId="0" applyFill="1" applyBorder="1"/>
    <xf numFmtId="0" fontId="18" fillId="0" borderId="0" xfId="18" applyFill="1"/>
    <xf numFmtId="0" fontId="1" fillId="17" borderId="2" xfId="16" applyBorder="1" applyAlignment="1">
      <alignment horizontal="left" vertical="top" wrapText="1"/>
    </xf>
    <xf numFmtId="0" fontId="1" fillId="18" borderId="6" xfId="17" applyBorder="1"/>
    <xf numFmtId="0" fontId="1" fillId="18" borderId="7" xfId="17" applyBorder="1"/>
    <xf numFmtId="0" fontId="1" fillId="19" borderId="2" xfId="19" applyBorder="1"/>
    <xf numFmtId="0" fontId="1" fillId="19" borderId="3" xfId="19" applyBorder="1"/>
    <xf numFmtId="0" fontId="8" fillId="19" borderId="2" xfId="19" applyFont="1" applyBorder="1"/>
    <xf numFmtId="0" fontId="1" fillId="8" borderId="4" xfId="7" applyBorder="1" applyAlignment="1">
      <alignment horizontal="left" vertical="center"/>
    </xf>
    <xf numFmtId="0" fontId="1" fillId="8" borderId="4" xfId="7" applyBorder="1"/>
    <xf numFmtId="0" fontId="8" fillId="19" borderId="8" xfId="19" applyFont="1" applyBorder="1"/>
    <xf numFmtId="0" fontId="8" fillId="19" borderId="9" xfId="19" applyFont="1" applyBorder="1"/>
    <xf numFmtId="0" fontId="1" fillId="13" borderId="0" xfId="12"/>
    <xf numFmtId="0" fontId="1" fillId="13" borderId="0" xfId="12" applyBorder="1"/>
    <xf numFmtId="0" fontId="1" fillId="13" borderId="0" xfId="12" applyBorder="1" applyAlignment="1">
      <alignment vertical="center"/>
    </xf>
    <xf numFmtId="0" fontId="1" fillId="13" borderId="0" xfId="12" applyBorder="1" applyAlignment="1">
      <alignment horizontal="center"/>
    </xf>
    <xf numFmtId="0" fontId="1" fillId="13" borderId="0" xfId="12" applyBorder="1" applyAlignment="1">
      <alignment horizontal="center" vertical="center"/>
    </xf>
    <xf numFmtId="0" fontId="1" fillId="13" borderId="0" xfId="12" applyAlignment="1">
      <alignment horizontal="left" vertical="center"/>
    </xf>
    <xf numFmtId="0" fontId="1" fillId="13" borderId="0" xfId="12" applyBorder="1" applyAlignment="1">
      <alignment vertical="center" wrapText="1"/>
    </xf>
    <xf numFmtId="0" fontId="1" fillId="13" borderId="0" xfId="12" applyBorder="1" applyAlignment="1">
      <alignment wrapText="1"/>
    </xf>
    <xf numFmtId="0" fontId="1" fillId="13" borderId="0" xfId="12" applyAlignment="1">
      <alignment wrapText="1"/>
    </xf>
    <xf numFmtId="0" fontId="1" fillId="13" borderId="0" xfId="12" quotePrefix="1"/>
    <xf numFmtId="0" fontId="1" fillId="13" borderId="12" xfId="12" applyBorder="1"/>
    <xf numFmtId="0" fontId="1" fillId="13" borderId="12" xfId="12" applyBorder="1" applyAlignment="1">
      <alignment vertical="center" wrapText="1"/>
    </xf>
    <xf numFmtId="0" fontId="1" fillId="19" borderId="6" xfId="19" applyBorder="1"/>
    <xf numFmtId="0" fontId="1" fillId="19" borderId="7" xfId="19" applyBorder="1"/>
    <xf numFmtId="0" fontId="1" fillId="20" borderId="4" xfId="10" applyFill="1" applyBorder="1" applyAlignment="1">
      <alignment vertical="center"/>
    </xf>
    <xf numFmtId="0" fontId="11" fillId="20" borderId="5" xfId="6" applyFont="1" applyFill="1" applyBorder="1" applyAlignment="1">
      <alignment vertical="center" wrapText="1"/>
    </xf>
    <xf numFmtId="0" fontId="1" fillId="20" borderId="4" xfId="12" applyFill="1" applyBorder="1"/>
    <xf numFmtId="0" fontId="1" fillId="20" borderId="5" xfId="12" applyFill="1" applyBorder="1" applyProtection="1"/>
    <xf numFmtId="0" fontId="1" fillId="20" borderId="4" xfId="10" applyFill="1" applyBorder="1"/>
    <xf numFmtId="0" fontId="1" fillId="20" borderId="5" xfId="10" applyFill="1" applyBorder="1" applyAlignment="1" applyProtection="1">
      <alignment horizontal="center"/>
    </xf>
    <xf numFmtId="0" fontId="0" fillId="20" borderId="5" xfId="6" applyFont="1" applyFill="1" applyBorder="1" applyAlignment="1" applyProtection="1">
      <alignment horizontal="center" vertical="center"/>
    </xf>
    <xf numFmtId="0" fontId="5" fillId="3" borderId="8" xfId="2" applyBorder="1"/>
    <xf numFmtId="0" fontId="5" fillId="3" borderId="9" xfId="2" applyBorder="1"/>
    <xf numFmtId="0" fontId="11" fillId="20" borderId="7" xfId="10" applyFont="1" applyFill="1" applyBorder="1" applyAlignment="1" applyProtection="1">
      <alignment horizontal="center" vertical="center"/>
    </xf>
    <xf numFmtId="0" fontId="0" fillId="20" borderId="6" xfId="10" applyFont="1" applyFill="1" applyBorder="1" applyAlignment="1">
      <alignment vertical="center" wrapText="1"/>
    </xf>
    <xf numFmtId="0" fontId="0" fillId="20" borderId="4" xfId="0" applyFill="1" applyBorder="1" applyAlignment="1">
      <alignment vertical="center"/>
    </xf>
    <xf numFmtId="0" fontId="1" fillId="20" borderId="13" xfId="11" applyFill="1" applyBorder="1" applyAlignment="1">
      <alignment vertical="center" wrapText="1"/>
    </xf>
    <xf numFmtId="0" fontId="11" fillId="20" borderId="13" xfId="11" applyFont="1" applyFill="1" applyBorder="1" applyAlignment="1">
      <alignment vertical="center" wrapText="1"/>
    </xf>
    <xf numFmtId="0" fontId="1" fillId="20" borderId="13" xfId="11" applyFill="1" applyBorder="1" applyAlignment="1">
      <alignment vertical="center"/>
    </xf>
    <xf numFmtId="0" fontId="11" fillId="20" borderId="13" xfId="11" applyFont="1" applyFill="1" applyBorder="1" applyAlignment="1">
      <alignment horizontal="left" vertical="center" wrapText="1"/>
    </xf>
    <xf numFmtId="0" fontId="1" fillId="20" borderId="4" xfId="11" applyFill="1" applyBorder="1"/>
    <xf numFmtId="0" fontId="1" fillId="20" borderId="5" xfId="11" applyFill="1" applyBorder="1"/>
    <xf numFmtId="0" fontId="11" fillId="13" borderId="0" xfId="12" quotePrefix="1" applyFont="1"/>
    <xf numFmtId="0" fontId="8" fillId="19" borderId="3" xfId="19" applyFont="1" applyBorder="1"/>
    <xf numFmtId="0" fontId="1" fillId="20" borderId="4" xfId="11" applyFill="1" applyBorder="1" applyAlignment="1">
      <alignment vertical="center"/>
    </xf>
    <xf numFmtId="0" fontId="11" fillId="20" borderId="9" xfId="10" applyFont="1" applyFill="1" applyBorder="1" applyAlignment="1" applyProtection="1">
      <alignment horizontal="center" vertical="center"/>
    </xf>
    <xf numFmtId="0" fontId="5" fillId="3" borderId="8" xfId="2" applyFont="1" applyBorder="1"/>
    <xf numFmtId="0" fontId="1" fillId="13" borderId="10" xfId="12" applyBorder="1"/>
    <xf numFmtId="0" fontId="1" fillId="13" borderId="10" xfId="12" applyBorder="1" applyAlignment="1">
      <alignment vertical="center"/>
    </xf>
    <xf numFmtId="0" fontId="19" fillId="13" borderId="0" xfId="12" applyFont="1"/>
    <xf numFmtId="0" fontId="1" fillId="19" borderId="13" xfId="19" applyBorder="1"/>
    <xf numFmtId="0" fontId="20" fillId="21" borderId="0" xfId="12" applyFont="1" applyFill="1"/>
    <xf numFmtId="0" fontId="20" fillId="21" borderId="0" xfId="15" applyFont="1" applyFill="1"/>
    <xf numFmtId="0" fontId="1" fillId="21" borderId="0" xfId="12" applyFill="1"/>
    <xf numFmtId="0" fontId="1" fillId="21" borderId="0" xfId="15" applyFill="1"/>
    <xf numFmtId="0" fontId="11" fillId="20" borderId="5" xfId="0" applyFont="1" applyFill="1" applyBorder="1" applyAlignment="1">
      <alignment vertical="center" wrapText="1"/>
    </xf>
    <xf numFmtId="0" fontId="0" fillId="0" borderId="6" xfId="0" applyFont="1" applyBorder="1" applyAlignment="1">
      <alignment vertical="center" wrapText="1"/>
    </xf>
    <xf numFmtId="0" fontId="0" fillId="0" borderId="7" xfId="0" applyFont="1" applyBorder="1" applyAlignment="1">
      <alignment vertical="center" wrapText="1"/>
    </xf>
    <xf numFmtId="0" fontId="10" fillId="11" borderId="6" xfId="10" applyFont="1" applyBorder="1" applyAlignment="1">
      <alignment horizontal="left"/>
    </xf>
    <xf numFmtId="0" fontId="10" fillId="11" borderId="7" xfId="10" applyFont="1" applyBorder="1" applyAlignment="1" applyProtection="1">
      <alignment horizontal="left"/>
    </xf>
    <xf numFmtId="0" fontId="5" fillId="3" borderId="9" xfId="2" applyFont="1" applyBorder="1"/>
    <xf numFmtId="0" fontId="0" fillId="14" borderId="5" xfId="13" applyFont="1" applyBorder="1" applyAlignment="1">
      <alignment wrapText="1"/>
    </xf>
    <xf numFmtId="0" fontId="11" fillId="0" borderId="2" xfId="0" applyFont="1" applyBorder="1" applyAlignment="1">
      <alignment vertical="center" wrapText="1"/>
    </xf>
    <xf numFmtId="0" fontId="11" fillId="0" borderId="6" xfId="0" applyFont="1" applyBorder="1" applyAlignment="1">
      <alignment vertical="center" wrapText="1"/>
    </xf>
    <xf numFmtId="0" fontId="15" fillId="0" borderId="0" xfId="0" applyFont="1"/>
    <xf numFmtId="0" fontId="1" fillId="20" borderId="4" xfId="7" applyFill="1" applyBorder="1" applyAlignment="1">
      <alignment vertical="center"/>
    </xf>
    <xf numFmtId="0" fontId="1" fillId="20" borderId="5" xfId="7" applyFill="1" applyBorder="1" applyAlignment="1">
      <alignment vertical="center"/>
    </xf>
    <xf numFmtId="0" fontId="1" fillId="20" borderId="6" xfId="10" applyFill="1" applyBorder="1" applyAlignment="1">
      <alignment vertical="center"/>
    </xf>
    <xf numFmtId="0" fontId="0" fillId="0" borderId="0" xfId="0" applyAlignment="1">
      <alignment horizontal="left" vertical="top"/>
    </xf>
    <xf numFmtId="0" fontId="11" fillId="0" borderId="0" xfId="0" applyFont="1" applyAlignment="1">
      <alignment horizontal="left" vertical="top"/>
    </xf>
    <xf numFmtId="0" fontId="11" fillId="0" borderId="0" xfId="0" applyFont="1" applyFill="1" applyAlignment="1">
      <alignment horizontal="left" vertical="top"/>
    </xf>
    <xf numFmtId="0" fontId="0" fillId="0" borderId="0" xfId="0" applyFill="1" applyAlignment="1">
      <alignment horizontal="left" vertical="top"/>
    </xf>
    <xf numFmtId="0" fontId="1" fillId="13" borderId="7" xfId="12" applyBorder="1" applyAlignment="1" applyProtection="1">
      <alignment vertical="center" wrapText="1"/>
    </xf>
    <xf numFmtId="0" fontId="1" fillId="13" borderId="6" xfId="12" applyBorder="1" applyAlignment="1">
      <alignment vertical="center"/>
    </xf>
    <xf numFmtId="0" fontId="1" fillId="11" borderId="13" xfId="10" applyFont="1" applyBorder="1" applyAlignment="1">
      <alignment vertical="center"/>
    </xf>
    <xf numFmtId="0" fontId="0" fillId="0" borderId="0" xfId="0" applyAlignment="1"/>
    <xf numFmtId="0" fontId="0" fillId="0" borderId="0" xfId="0" applyAlignment="1">
      <alignment horizontal="center" vertical="top"/>
    </xf>
    <xf numFmtId="0" fontId="1" fillId="11" borderId="15" xfId="10" applyFont="1" applyBorder="1"/>
    <xf numFmtId="0" fontId="1" fillId="11" borderId="13" xfId="10" applyFont="1" applyBorder="1" applyAlignment="1">
      <alignment wrapText="1"/>
    </xf>
    <xf numFmtId="0" fontId="1" fillId="11" borderId="13" xfId="10" applyFont="1" applyBorder="1"/>
    <xf numFmtId="0" fontId="0" fillId="11" borderId="13" xfId="10" applyFont="1" applyBorder="1" applyAlignment="1">
      <alignment vertical="center" wrapText="1"/>
    </xf>
    <xf numFmtId="0" fontId="23" fillId="4" borderId="2" xfId="3" applyFont="1" applyBorder="1" applyAlignment="1">
      <alignment horizontal="left"/>
    </xf>
    <xf numFmtId="0" fontId="23" fillId="4" borderId="3" xfId="3" applyFont="1" applyBorder="1" applyAlignment="1">
      <alignment horizontal="left" wrapText="1"/>
    </xf>
    <xf numFmtId="0" fontId="23" fillId="11" borderId="4" xfId="10" applyFont="1" applyBorder="1" applyAlignment="1">
      <alignment horizontal="left"/>
    </xf>
    <xf numFmtId="0" fontId="23" fillId="11" borderId="5" xfId="10" applyFont="1" applyBorder="1" applyAlignment="1">
      <alignment horizontal="left"/>
    </xf>
    <xf numFmtId="0" fontId="23" fillId="11" borderId="5" xfId="10" applyFont="1" applyBorder="1" applyAlignment="1" applyProtection="1">
      <alignment horizontal="left"/>
    </xf>
    <xf numFmtId="0" fontId="23" fillId="4" borderId="4" xfId="3" applyFont="1" applyBorder="1" applyAlignment="1">
      <alignment horizontal="left"/>
    </xf>
    <xf numFmtId="0" fontId="23" fillId="4" borderId="5" xfId="3" applyFont="1" applyBorder="1" applyAlignment="1">
      <alignment horizontal="left" wrapText="1"/>
    </xf>
    <xf numFmtId="0" fontId="1" fillId="20" borderId="4" xfId="6" applyFill="1" applyBorder="1" applyAlignment="1">
      <alignment vertical="center"/>
    </xf>
    <xf numFmtId="0" fontId="1" fillId="4" borderId="4" xfId="3" applyBorder="1" applyAlignment="1">
      <alignment vertical="center"/>
    </xf>
    <xf numFmtId="0" fontId="1" fillId="20" borderId="6" xfId="6" applyFill="1" applyBorder="1" applyAlignment="1">
      <alignment vertical="center"/>
    </xf>
    <xf numFmtId="0" fontId="1" fillId="5" borderId="2" xfId="4" applyBorder="1" applyAlignment="1">
      <alignment horizontal="left"/>
    </xf>
    <xf numFmtId="0" fontId="0" fillId="5" borderId="3" xfId="4" applyFont="1" applyBorder="1" applyAlignment="1">
      <alignment horizontal="left"/>
    </xf>
    <xf numFmtId="0" fontId="1" fillId="20" borderId="4" xfId="6" applyFill="1" applyBorder="1" applyAlignment="1">
      <alignment horizontal="left" vertical="center"/>
    </xf>
    <xf numFmtId="0" fontId="1" fillId="20" borderId="5" xfId="6" applyFill="1" applyBorder="1" applyAlignment="1">
      <alignment horizontal="left" vertical="center" wrapText="1"/>
    </xf>
    <xf numFmtId="0" fontId="1" fillId="4" borderId="4" xfId="3" applyBorder="1" applyAlignment="1">
      <alignment horizontal="left" vertical="center"/>
    </xf>
    <xf numFmtId="0" fontId="1" fillId="4" borderId="5" xfId="3" applyBorder="1" applyAlignment="1">
      <alignment horizontal="left" vertical="center"/>
    </xf>
    <xf numFmtId="0" fontId="1" fillId="20" borderId="6" xfId="6" applyFill="1" applyBorder="1" applyAlignment="1">
      <alignment horizontal="left" vertical="center"/>
    </xf>
    <xf numFmtId="0" fontId="1" fillId="20" borderId="7" xfId="6" applyFill="1" applyBorder="1" applyAlignment="1">
      <alignment horizontal="left" vertical="center"/>
    </xf>
    <xf numFmtId="0" fontId="1" fillId="13" borderId="2" xfId="12" applyBorder="1"/>
    <xf numFmtId="0" fontId="1" fillId="13" borderId="3" xfId="12" applyBorder="1"/>
    <xf numFmtId="0" fontId="0" fillId="20" borderId="13" xfId="11" applyFont="1" applyFill="1" applyBorder="1" applyAlignment="1">
      <alignment horizontal="left" vertical="center"/>
    </xf>
    <xf numFmtId="0" fontId="5" fillId="3" borderId="15" xfId="2" applyFont="1" applyBorder="1"/>
    <xf numFmtId="0" fontId="0" fillId="20" borderId="5" xfId="6" applyFont="1" applyFill="1" applyBorder="1" applyAlignment="1" applyProtection="1">
      <alignment horizontal="center" vertical="center" wrapText="1"/>
    </xf>
    <xf numFmtId="0" fontId="6" fillId="0" borderId="6" xfId="0" applyFont="1" applyBorder="1" applyAlignment="1">
      <alignment vertical="center" wrapText="1"/>
    </xf>
    <xf numFmtId="0" fontId="24" fillId="0" borderId="0" xfId="0" applyFont="1" applyFill="1" applyBorder="1" applyAlignment="1">
      <alignment wrapText="1"/>
    </xf>
    <xf numFmtId="0" fontId="18" fillId="0" borderId="0" xfId="18"/>
    <xf numFmtId="0" fontId="18" fillId="0" borderId="0" xfId="18" applyAlignment="1">
      <alignment wrapText="1"/>
    </xf>
    <xf numFmtId="0" fontId="22" fillId="0" borderId="6" xfId="0" applyFont="1" applyBorder="1" applyAlignment="1">
      <alignment vertical="center" wrapText="1"/>
    </xf>
    <xf numFmtId="0" fontId="1" fillId="13" borderId="0" xfId="12" applyAlignment="1">
      <alignment horizontal="left" wrapText="1"/>
    </xf>
    <xf numFmtId="0" fontId="18" fillId="0" borderId="16" xfId="18" applyFont="1" applyBorder="1"/>
    <xf numFmtId="0" fontId="11" fillId="5" borderId="2" xfId="4" applyFont="1" applyBorder="1"/>
    <xf numFmtId="0" fontId="11" fillId="20" borderId="4" xfId="7" applyFont="1" applyFill="1" applyBorder="1" applyAlignment="1">
      <alignment vertical="center"/>
    </xf>
    <xf numFmtId="0" fontId="11" fillId="20" borderId="5" xfId="7" applyFont="1" applyFill="1" applyBorder="1" applyAlignment="1">
      <alignment vertical="center"/>
    </xf>
    <xf numFmtId="0" fontId="11" fillId="20" borderId="4" xfId="15" applyFont="1" applyFill="1" applyBorder="1"/>
    <xf numFmtId="0" fontId="11" fillId="20" borderId="5" xfId="15" applyFont="1" applyFill="1" applyBorder="1"/>
    <xf numFmtId="0" fontId="11" fillId="20" borderId="6" xfId="11" applyFont="1" applyFill="1" applyBorder="1" applyAlignment="1">
      <alignment vertical="center"/>
    </xf>
    <xf numFmtId="0" fontId="1" fillId="20" borderId="5" xfId="10" applyFill="1" applyBorder="1" applyAlignment="1" applyProtection="1">
      <alignment horizontal="center" vertical="center"/>
    </xf>
    <xf numFmtId="0" fontId="25" fillId="0" borderId="7" xfId="0" applyFont="1" applyBorder="1" applyAlignment="1">
      <alignment vertical="center" wrapText="1"/>
    </xf>
    <xf numFmtId="0" fontId="18" fillId="0" borderId="17" xfId="18" applyFont="1" applyBorder="1"/>
    <xf numFmtId="0" fontId="1" fillId="9" borderId="0" xfId="8" applyFont="1"/>
    <xf numFmtId="0" fontId="1" fillId="9" borderId="0" xfId="8" applyFont="1" applyAlignment="1"/>
    <xf numFmtId="0" fontId="15" fillId="9" borderId="0" xfId="8" applyFont="1" applyAlignment="1">
      <alignment horizontal="left" vertical="top" wrapText="1"/>
    </xf>
    <xf numFmtId="0" fontId="15" fillId="8" borderId="0" xfId="7" applyFont="1" applyAlignment="1">
      <alignment horizontal="left" vertical="top" wrapText="1"/>
    </xf>
    <xf numFmtId="0" fontId="11" fillId="20" borderId="6" xfId="10" applyFont="1" applyFill="1" applyBorder="1" applyAlignment="1">
      <alignment vertical="center" wrapText="1"/>
    </xf>
    <xf numFmtId="0" fontId="11" fillId="20" borderId="8" xfId="10" applyFont="1" applyFill="1" applyBorder="1" applyAlignment="1">
      <alignment vertical="center" wrapText="1"/>
    </xf>
    <xf numFmtId="0" fontId="1" fillId="20" borderId="5" xfId="6" applyFill="1" applyBorder="1" applyAlignment="1">
      <alignment horizontal="left" vertical="center"/>
    </xf>
    <xf numFmtId="0" fontId="1" fillId="20" borderId="7" xfId="10" applyFill="1" applyBorder="1" applyAlignment="1">
      <alignment horizontal="center" vertical="center" wrapText="1"/>
    </xf>
    <xf numFmtId="0" fontId="14" fillId="20" borderId="5" xfId="11" applyFont="1" applyFill="1" applyBorder="1" applyAlignment="1">
      <alignment horizontal="left" vertical="center" wrapText="1"/>
    </xf>
    <xf numFmtId="0" fontId="14" fillId="20" borderId="7" xfId="11" applyFont="1" applyFill="1" applyBorder="1" applyAlignment="1">
      <alignment horizontal="left" vertical="center"/>
    </xf>
    <xf numFmtId="0" fontId="1" fillId="11" borderId="13" xfId="10" applyBorder="1" applyAlignment="1" applyProtection="1">
      <alignment horizontal="left" wrapText="1"/>
      <protection locked="0"/>
    </xf>
    <xf numFmtId="0" fontId="1" fillId="20" borderId="5" xfId="10" applyFill="1" applyBorder="1" applyAlignment="1" applyProtection="1">
      <alignment horizontal="left" vertical="center" wrapText="1"/>
    </xf>
    <xf numFmtId="0" fontId="0" fillId="22" borderId="0" xfId="0" applyFill="1" applyBorder="1"/>
    <xf numFmtId="0" fontId="1" fillId="23" borderId="4" xfId="10" applyFill="1" applyBorder="1"/>
    <xf numFmtId="0" fontId="1" fillId="23" borderId="5" xfId="10" applyFill="1" applyBorder="1"/>
    <xf numFmtId="0" fontId="0" fillId="23" borderId="5" xfId="10" applyFont="1" applyFill="1" applyBorder="1" applyAlignment="1">
      <alignment vertical="center" wrapText="1"/>
    </xf>
    <xf numFmtId="0" fontId="1" fillId="23" borderId="4" xfId="10" applyFill="1" applyBorder="1" applyAlignment="1">
      <alignment vertical="center"/>
    </xf>
    <xf numFmtId="0" fontId="1" fillId="23" borderId="5" xfId="10" applyFill="1" applyBorder="1" applyAlignment="1" applyProtection="1">
      <alignment horizontal="left" vertical="center"/>
    </xf>
    <xf numFmtId="0" fontId="11" fillId="23" borderId="4" xfId="10" applyFont="1" applyFill="1" applyBorder="1"/>
    <xf numFmtId="0" fontId="1" fillId="24" borderId="2" xfId="11" applyFill="1" applyBorder="1"/>
    <xf numFmtId="0" fontId="1" fillId="24" borderId="3" xfId="11" applyFill="1" applyBorder="1"/>
    <xf numFmtId="0" fontId="1" fillId="24" borderId="2" xfId="11" applyFill="1" applyBorder="1" applyAlignment="1">
      <alignment vertical="center"/>
    </xf>
    <xf numFmtId="0" fontId="1" fillId="25" borderId="4" xfId="10" applyFill="1" applyBorder="1"/>
    <xf numFmtId="0" fontId="1" fillId="26" borderId="4" xfId="10" applyFill="1" applyBorder="1" applyAlignment="1">
      <alignment vertical="center"/>
    </xf>
    <xf numFmtId="0" fontId="0" fillId="0" borderId="4" xfId="0" applyBorder="1"/>
    <xf numFmtId="0" fontId="0" fillId="0" borderId="5" xfId="0" applyBorder="1"/>
    <xf numFmtId="0" fontId="1" fillId="21" borderId="0" xfId="12" applyFill="1" applyBorder="1"/>
    <xf numFmtId="0" fontId="1" fillId="21" borderId="0" xfId="11" applyFill="1" applyBorder="1" applyAlignment="1">
      <alignment vertical="center"/>
    </xf>
    <xf numFmtId="0" fontId="1" fillId="21" borderId="0" xfId="11" applyFill="1" applyBorder="1" applyAlignment="1">
      <alignment horizontal="left" vertical="center"/>
    </xf>
    <xf numFmtId="0" fontId="0" fillId="21" borderId="0" xfId="0" applyFill="1" applyBorder="1"/>
    <xf numFmtId="0" fontId="1" fillId="26" borderId="5" xfId="7" applyFill="1" applyBorder="1" applyAlignment="1" applyProtection="1">
      <alignment vertical="center"/>
      <protection locked="0"/>
    </xf>
    <xf numFmtId="0" fontId="1" fillId="26" borderId="5" xfId="7" applyFill="1" applyBorder="1" applyProtection="1">
      <protection locked="0"/>
    </xf>
    <xf numFmtId="0" fontId="1" fillId="26" borderId="5" xfId="10" applyFill="1" applyBorder="1" applyAlignment="1" applyProtection="1">
      <alignment vertical="center"/>
      <protection locked="0"/>
    </xf>
    <xf numFmtId="0" fontId="1" fillId="26" borderId="5" xfId="10" applyFill="1" applyBorder="1" applyAlignment="1" applyProtection="1">
      <alignment horizontal="center" vertical="center"/>
      <protection locked="0"/>
    </xf>
    <xf numFmtId="0" fontId="1" fillId="26" borderId="15" xfId="10" applyFont="1" applyFill="1" applyBorder="1" applyAlignment="1" applyProtection="1">
      <alignment horizontal="left" vertical="center" wrapText="1"/>
      <protection locked="0"/>
    </xf>
    <xf numFmtId="0" fontId="1" fillId="26" borderId="13" xfId="10" applyFont="1" applyFill="1" applyBorder="1" applyAlignment="1" applyProtection="1">
      <alignment horizontal="left" vertical="center" wrapText="1"/>
      <protection locked="0"/>
    </xf>
    <xf numFmtId="0" fontId="1" fillId="26" borderId="9" xfId="10" applyFill="1" applyBorder="1" applyAlignment="1" applyProtection="1">
      <alignment horizontal="center" vertical="center" wrapText="1"/>
      <protection locked="0"/>
    </xf>
    <xf numFmtId="0" fontId="1" fillId="26" borderId="5" xfId="10" applyFill="1" applyBorder="1" applyAlignment="1" applyProtection="1">
      <alignment horizontal="center"/>
      <protection locked="0"/>
    </xf>
    <xf numFmtId="0" fontId="1" fillId="26" borderId="4" xfId="10" applyFill="1" applyBorder="1" applyAlignment="1" applyProtection="1">
      <alignment vertical="center"/>
      <protection locked="0"/>
    </xf>
    <xf numFmtId="0" fontId="11" fillId="20" borderId="13" xfId="11" applyFont="1" applyFill="1" applyBorder="1" applyAlignment="1">
      <alignment horizontal="center" vertical="center" wrapText="1"/>
    </xf>
    <xf numFmtId="0" fontId="5" fillId="3" borderId="18" xfId="2" applyBorder="1" applyAlignment="1">
      <alignment wrapText="1"/>
    </xf>
    <xf numFmtId="0" fontId="28" fillId="0" borderId="0" xfId="0" applyFont="1" applyFill="1" applyBorder="1" applyAlignment="1">
      <alignment wrapText="1"/>
    </xf>
    <xf numFmtId="0" fontId="5" fillId="3" borderId="16" xfId="2" applyBorder="1"/>
    <xf numFmtId="0" fontId="1" fillId="0" borderId="0" xfId="9" applyFont="1" applyFill="1"/>
    <xf numFmtId="0" fontId="1" fillId="0" borderId="0" xfId="0" applyFont="1" applyFill="1"/>
    <xf numFmtId="0" fontId="1" fillId="13" borderId="0" xfId="12" applyAlignment="1">
      <alignment horizontal="left" wrapText="1"/>
    </xf>
    <xf numFmtId="0" fontId="0" fillId="4" borderId="8" xfId="3" applyFont="1" applyBorder="1" applyAlignment="1">
      <alignment horizontal="center"/>
    </xf>
    <xf numFmtId="0" fontId="1" fillId="4" borderId="9" xfId="3" applyBorder="1" applyAlignment="1">
      <alignment horizontal="center"/>
    </xf>
    <xf numFmtId="0" fontId="1" fillId="17" borderId="6" xfId="16" applyBorder="1" applyAlignment="1">
      <alignment horizontal="left" wrapText="1"/>
    </xf>
    <xf numFmtId="0" fontId="1" fillId="17" borderId="7" xfId="16" applyBorder="1" applyAlignment="1">
      <alignment horizontal="left" wrapText="1"/>
    </xf>
    <xf numFmtId="0" fontId="0" fillId="23" borderId="8" xfId="10" applyFont="1" applyFill="1" applyBorder="1" applyAlignment="1">
      <alignment horizontal="left" vertical="center" wrapText="1"/>
    </xf>
    <xf numFmtId="0" fontId="1" fillId="23" borderId="9" xfId="10" applyFont="1" applyFill="1" applyBorder="1" applyAlignment="1">
      <alignment horizontal="left" vertical="center" wrapText="1"/>
    </xf>
  </cellXfs>
  <cellStyles count="20">
    <cellStyle name="20% - Accent1" xfId="10" builtinId="30"/>
    <cellStyle name="20% - Accent2" xfId="6" builtinId="34"/>
    <cellStyle name="20% - Accent3" xfId="12" builtinId="38"/>
    <cellStyle name="20% - Accent5" xfId="7" builtinId="46"/>
    <cellStyle name="40% - Accent1" xfId="3" builtinId="31"/>
    <cellStyle name="40% - Accent2" xfId="11" builtinId="35"/>
    <cellStyle name="40% - Accent3" xfId="15" builtinId="39"/>
    <cellStyle name="40% - Accent5" xfId="8" builtinId="47"/>
    <cellStyle name="40% - Accent6" xfId="16" builtinId="51"/>
    <cellStyle name="60% - Accent1" xfId="4" builtinId="32"/>
    <cellStyle name="60% - Accent3" xfId="19" builtinId="40"/>
    <cellStyle name="60% - Accent5" xfId="13" builtinId="48"/>
    <cellStyle name="60% - Accent6" xfId="17" builtinId="52"/>
    <cellStyle name="Accent1" xfId="2" builtinId="29"/>
    <cellStyle name="Accent2" xfId="5" builtinId="33"/>
    <cellStyle name="Controlecel" xfId="14" builtinId="23"/>
    <cellStyle name="Hyperlink" xfId="18" builtinId="8"/>
    <cellStyle name="Notitie" xfId="1" builtinId="10"/>
    <cellStyle name="Ongeldig" xfId="9" builtinId="27"/>
    <cellStyle name="Standaard" xfId="0" builtinId="0"/>
  </cellStyles>
  <dxfs count="42">
    <dxf>
      <fill>
        <patternFill patternType="none">
          <bgColor auto="1"/>
        </patternFill>
      </fill>
    </dxf>
    <dxf>
      <fill>
        <patternFill patternType="none">
          <fgColor indexed="64"/>
          <bgColor indexed="65"/>
        </patternFill>
      </fill>
      <alignment horizontal="center" vertical="bottom" textRotation="0" wrapText="0" indent="0" justifyLastLine="0" shrinkToFit="0" readingOrder="0"/>
    </dxf>
    <dxf>
      <fill>
        <patternFill patternType="none">
          <bgColor auto="1"/>
        </patternFill>
      </fill>
    </dxf>
    <dxf>
      <fill>
        <patternFill patternType="none">
          <fgColor indexed="64"/>
          <bgColor indexed="65"/>
        </patternFill>
      </fill>
    </dxf>
    <dxf>
      <fill>
        <patternFill patternType="none">
          <fgColor indexed="64"/>
          <bgColor indexed="65"/>
        </patternFill>
      </fill>
    </dxf>
    <dxf>
      <fill>
        <patternFill patternType="none">
          <bgColor auto="1"/>
        </patternFill>
      </fill>
    </dxf>
    <dxf>
      <font>
        <b/>
        <i val="0"/>
        <strike val="0"/>
        <condense val="0"/>
        <extend val="0"/>
        <outline val="0"/>
        <shadow val="0"/>
        <u val="none"/>
        <vertAlign val="baseline"/>
        <sz val="11"/>
        <color theme="1"/>
        <name val="Calibri"/>
        <family val="2"/>
        <scheme val="minor"/>
      </font>
      <fill>
        <patternFill patternType="none">
          <bgColor auto="1"/>
        </patternFill>
      </fill>
    </dxf>
    <dxf>
      <font>
        <b val="0"/>
        <i val="0"/>
        <strike val="0"/>
        <condense val="0"/>
        <extend val="0"/>
        <outline val="0"/>
        <shadow val="0"/>
        <u/>
        <vertAlign val="baseline"/>
        <sz val="11"/>
        <color theme="10"/>
        <name val="Calibri"/>
        <family val="2"/>
        <scheme val="minor"/>
      </font>
      <border diagonalUp="0" diagonalDown="0">
        <left/>
        <right style="thin">
          <color theme="6"/>
        </right>
        <top style="thin">
          <color theme="6"/>
        </top>
        <bottom/>
        <vertical/>
        <horizontal/>
      </border>
    </dxf>
    <dxf>
      <font>
        <b val="0"/>
        <i val="0"/>
        <strike val="0"/>
        <condense val="0"/>
        <extend val="0"/>
        <outline val="0"/>
        <shadow val="0"/>
        <u val="none"/>
        <vertAlign val="baseline"/>
        <sz val="11"/>
        <color rgb="FF000000"/>
        <name val="Calibri"/>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rgb="FF000000"/>
        <name val="Calibri"/>
        <family val="2"/>
        <scheme val="none"/>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1"/>
        <color theme="0"/>
        <name val="Calibri"/>
        <family val="2"/>
        <scheme val="none"/>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dxf>
    <dxf>
      <border outline="0">
        <top style="thin">
          <color rgb="FFB2B2B2"/>
        </top>
      </border>
    </dxf>
    <dxf>
      <font>
        <b val="0"/>
        <i val="0"/>
        <strike val="0"/>
        <condense val="0"/>
        <extend val="0"/>
        <outline val="0"/>
        <shadow val="0"/>
        <u val="none"/>
        <vertAlign val="baseline"/>
        <sz val="11"/>
        <color auto="1"/>
        <name val="Calibri"/>
        <family val="2"/>
        <scheme val="minor"/>
      </font>
      <alignment horizontal="center" vertical="bottom" textRotation="0" wrapText="0" indent="0" justifyLastLine="0" shrinkToFit="0" readingOrder="0"/>
    </dxf>
    <dxf>
      <border outline="0">
        <bottom style="thin">
          <color rgb="FFB2B2B2"/>
        </bottom>
      </border>
    </dxf>
    <dxf>
      <alignment horizontal="general" vertical="bottom" textRotation="0" wrapText="1" indent="0" justifyLastLine="0" shrinkToFit="0" readingOrder="0"/>
      <border diagonalUp="0" diagonalDown="0">
        <left style="thin">
          <color rgb="FFB2B2B2"/>
        </left>
        <right style="thin">
          <color rgb="FFB2B2B2"/>
        </right>
        <top/>
        <bottom/>
      </border>
    </dxf>
    <dxf>
      <font>
        <color auto="1"/>
      </font>
      <fill>
        <patternFill>
          <bgColor rgb="FFFFFF93"/>
        </patternFill>
      </fill>
    </dxf>
    <dxf>
      <fill>
        <patternFill>
          <bgColor rgb="FFFFD03B"/>
        </patternFill>
      </fill>
    </dxf>
    <dxf>
      <fill>
        <patternFill>
          <bgColor rgb="FFFF6161"/>
        </patternFill>
      </fill>
    </dxf>
    <dxf>
      <font>
        <color rgb="FFC00000"/>
      </font>
    </dxf>
    <dxf>
      <font>
        <color rgb="FFFF0000"/>
      </font>
    </dxf>
    <dxf>
      <font>
        <color auto="1"/>
      </font>
      <fill>
        <patternFill>
          <bgColor rgb="FFFFFF93"/>
        </patternFill>
      </fill>
    </dxf>
    <dxf>
      <fill>
        <patternFill>
          <bgColor rgb="FFFFD03B"/>
        </patternFill>
      </fill>
    </dxf>
    <dxf>
      <fill>
        <patternFill>
          <bgColor rgb="FFFF6161"/>
        </patternFill>
      </fill>
    </dxf>
    <dxf>
      <font>
        <color rgb="FFC00000"/>
      </font>
    </dxf>
    <dxf>
      <fill>
        <patternFill>
          <bgColor theme="9" tint="0.39994506668294322"/>
        </patternFill>
      </fill>
    </dxf>
    <dxf>
      <fill>
        <patternFill>
          <bgColor rgb="FFFFC000"/>
        </patternFill>
      </fill>
    </dxf>
    <dxf>
      <fill>
        <patternFill>
          <bgColor rgb="FFFF0000"/>
        </patternFill>
      </fill>
    </dxf>
    <dxf>
      <fill>
        <patternFill>
          <bgColor theme="0"/>
        </patternFill>
      </fill>
    </dxf>
    <dxf>
      <fill>
        <patternFill>
          <bgColor rgb="FFFFFF93"/>
        </patternFill>
      </fill>
    </dxf>
    <dxf>
      <fill>
        <patternFill>
          <bgColor rgb="FFFFD03B"/>
        </patternFill>
      </fill>
    </dxf>
    <dxf>
      <fill>
        <patternFill>
          <bgColor rgb="FFFF5D5D"/>
        </patternFill>
      </fill>
    </dxf>
    <dxf>
      <font>
        <color rgb="FFFF0000"/>
      </font>
    </dxf>
    <dxf>
      <fill>
        <patternFill>
          <bgColor theme="9" tint="0.79998168889431442"/>
        </patternFill>
      </fill>
    </dxf>
    <dxf>
      <font>
        <color auto="1"/>
      </font>
      <fill>
        <patternFill>
          <bgColor rgb="FFFFFF93"/>
        </patternFill>
      </fill>
    </dxf>
    <dxf>
      <fill>
        <patternFill>
          <bgColor rgb="FFFFD03B"/>
        </patternFill>
      </fill>
    </dxf>
    <dxf>
      <fill>
        <patternFill>
          <bgColor rgb="FFFF6161"/>
        </patternFill>
      </fill>
    </dxf>
  </dxfs>
  <tableStyles count="0" defaultTableStyle="TableStyleMedium2" defaultPivotStyle="PivotStyleLight16"/>
  <colors>
    <mruColors>
      <color rgb="FFCFB1C4"/>
      <color rgb="FFFFFF93"/>
      <color rgb="FFFFD03B"/>
      <color rgb="FFFF6161"/>
      <color rgb="FFE2D0DC"/>
      <color rgb="FFFF5D5D"/>
      <color rgb="FFB484A2"/>
      <color rgb="FF7A9B62"/>
      <color rgb="FFFF6D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21980</xdr:colOff>
      <xdr:row>0</xdr:row>
      <xdr:rowOff>175847</xdr:rowOff>
    </xdr:from>
    <xdr:to>
      <xdr:col>12</xdr:col>
      <xdr:colOff>565687</xdr:colOff>
      <xdr:row>54</xdr:row>
      <xdr:rowOff>93396</xdr:rowOff>
    </xdr:to>
    <xdr:pic>
      <xdr:nvPicPr>
        <xdr:cNvPr id="22" name="Afbeelding 21">
          <a:extLst>
            <a:ext uri="{FF2B5EF4-FFF2-40B4-BE49-F238E27FC236}">
              <a16:creationId xmlns:a16="http://schemas.microsoft.com/office/drawing/2014/main" id="{A3ABFB3B-3ED6-45D8-9877-D99EB9FC9B8E}"/>
            </a:ext>
          </a:extLst>
        </xdr:cNvPr>
        <xdr:cNvPicPr>
          <a:picLocks noChangeAspect="1"/>
        </xdr:cNvPicPr>
      </xdr:nvPicPr>
      <xdr:blipFill>
        <a:blip xmlns:r="http://schemas.openxmlformats.org/officeDocument/2006/relationships" r:embed="rId1"/>
        <a:stretch>
          <a:fillRect/>
        </a:stretch>
      </xdr:blipFill>
      <xdr:spPr>
        <a:xfrm>
          <a:off x="630115" y="175847"/>
          <a:ext cx="7233187" cy="10204549"/>
        </a:xfrm>
        <a:prstGeom prst="rect">
          <a:avLst/>
        </a:prstGeom>
        <a:ln>
          <a:solidFill>
            <a:sysClr val="windowText" lastClr="000000"/>
          </a:solidFill>
        </a:ln>
      </xdr:spPr>
    </xdr:pic>
    <xdr:clientData/>
  </xdr:twoCellAnchor>
  <xdr:twoCellAnchor editAs="oneCell">
    <xdr:from>
      <xdr:col>1</xdr:col>
      <xdr:colOff>21980</xdr:colOff>
      <xdr:row>55</xdr:row>
      <xdr:rowOff>36634</xdr:rowOff>
    </xdr:from>
    <xdr:to>
      <xdr:col>12</xdr:col>
      <xdr:colOff>565687</xdr:colOff>
      <xdr:row>107</xdr:row>
      <xdr:rowOff>175284</xdr:rowOff>
    </xdr:to>
    <xdr:pic>
      <xdr:nvPicPr>
        <xdr:cNvPr id="6" name="Afbeelding 5">
          <a:extLst>
            <a:ext uri="{FF2B5EF4-FFF2-40B4-BE49-F238E27FC236}">
              <a16:creationId xmlns:a16="http://schemas.microsoft.com/office/drawing/2014/main" id="{9C1DC646-5ABD-4504-A627-C0BFD623A860}"/>
            </a:ext>
          </a:extLst>
        </xdr:cNvPr>
        <xdr:cNvPicPr>
          <a:picLocks noChangeAspect="1"/>
        </xdr:cNvPicPr>
      </xdr:nvPicPr>
      <xdr:blipFill>
        <a:blip xmlns:r="http://schemas.openxmlformats.org/officeDocument/2006/relationships" r:embed="rId2"/>
        <a:stretch>
          <a:fillRect/>
        </a:stretch>
      </xdr:blipFill>
      <xdr:spPr>
        <a:xfrm>
          <a:off x="630115" y="10514134"/>
          <a:ext cx="7233187" cy="10044650"/>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175177</xdr:colOff>
      <xdr:row>5</xdr:row>
      <xdr:rowOff>1536887</xdr:rowOff>
    </xdr:from>
    <xdr:to>
      <xdr:col>1</xdr:col>
      <xdr:colOff>883584</xdr:colOff>
      <xdr:row>5</xdr:row>
      <xdr:rowOff>1771234</xdr:rowOff>
    </xdr:to>
    <xdr:sp macro="" textlink="">
      <xdr:nvSpPr>
        <xdr:cNvPr id="2" name="Rechthoek 1">
          <a:extLst>
            <a:ext uri="{FF2B5EF4-FFF2-40B4-BE49-F238E27FC236}">
              <a16:creationId xmlns:a16="http://schemas.microsoft.com/office/drawing/2014/main" id="{00000000-0008-0000-0000-000002000000}"/>
            </a:ext>
          </a:extLst>
        </xdr:cNvPr>
        <xdr:cNvSpPr/>
      </xdr:nvSpPr>
      <xdr:spPr>
        <a:xfrm>
          <a:off x="2508802" y="3270437"/>
          <a:ext cx="708407" cy="234347"/>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l"/>
          <a:r>
            <a:rPr lang="nl-NL" sz="1050">
              <a:solidFill>
                <a:sysClr val="windowText" lastClr="000000"/>
              </a:solidFill>
            </a:rPr>
            <a:t>Invulcel</a:t>
          </a:r>
          <a:endParaRPr lang="nl-NL" sz="800">
            <a:solidFill>
              <a:sysClr val="windowText" lastClr="000000"/>
            </a:solidFill>
          </a:endParaRPr>
        </a:p>
      </xdr:txBody>
    </xdr:sp>
    <xdr:clientData/>
  </xdr:twoCellAnchor>
  <xdr:twoCellAnchor>
    <xdr:from>
      <xdr:col>2</xdr:col>
      <xdr:colOff>819150</xdr:colOff>
      <xdr:row>32</xdr:row>
      <xdr:rowOff>28575</xdr:rowOff>
    </xdr:from>
    <xdr:to>
      <xdr:col>5</xdr:col>
      <xdr:colOff>819979</xdr:colOff>
      <xdr:row>33</xdr:row>
      <xdr:rowOff>0</xdr:rowOff>
    </xdr:to>
    <xdr:grpSp>
      <xdr:nvGrpSpPr>
        <xdr:cNvPr id="18" name="Groep 17">
          <a:extLst>
            <a:ext uri="{FF2B5EF4-FFF2-40B4-BE49-F238E27FC236}">
              <a16:creationId xmlns:a16="http://schemas.microsoft.com/office/drawing/2014/main" id="{00000000-0008-0000-0000-000012000000}"/>
            </a:ext>
          </a:extLst>
        </xdr:cNvPr>
        <xdr:cNvGrpSpPr/>
      </xdr:nvGrpSpPr>
      <xdr:grpSpPr>
        <a:xfrm>
          <a:off x="6143625" y="13763625"/>
          <a:ext cx="10383079" cy="1914525"/>
          <a:chOff x="5734050" y="7429500"/>
          <a:chExt cx="12992100" cy="2095500"/>
        </a:xfrm>
      </xdr:grpSpPr>
      <xdr:grpSp>
        <xdr:nvGrpSpPr>
          <xdr:cNvPr id="15" name="Groep 14">
            <a:extLst>
              <a:ext uri="{FF2B5EF4-FFF2-40B4-BE49-F238E27FC236}">
                <a16:creationId xmlns:a16="http://schemas.microsoft.com/office/drawing/2014/main" id="{00000000-0008-0000-0000-00000F000000}"/>
              </a:ext>
            </a:extLst>
          </xdr:cNvPr>
          <xdr:cNvGrpSpPr/>
        </xdr:nvGrpSpPr>
        <xdr:grpSpPr>
          <a:xfrm>
            <a:off x="7172325" y="7429500"/>
            <a:ext cx="11553825" cy="2095500"/>
            <a:chOff x="7172325" y="7429500"/>
            <a:chExt cx="11553825" cy="2095500"/>
          </a:xfrm>
        </xdr:grpSpPr>
        <xdr:cxnSp macro="">
          <xdr:nvCxnSpPr>
            <xdr:cNvPr id="3" name="Rechte verbindingslijn met pijl 2">
              <a:extLst>
                <a:ext uri="{FF2B5EF4-FFF2-40B4-BE49-F238E27FC236}">
                  <a16:creationId xmlns:a16="http://schemas.microsoft.com/office/drawing/2014/main" id="{00000000-0008-0000-0000-000003000000}"/>
                </a:ext>
              </a:extLst>
            </xdr:cNvPr>
            <xdr:cNvCxnSpPr/>
          </xdr:nvCxnSpPr>
          <xdr:spPr>
            <a:xfrm>
              <a:off x="7172325" y="7429500"/>
              <a:ext cx="0" cy="2019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Rechte verbindingslijn 9">
              <a:extLst>
                <a:ext uri="{FF2B5EF4-FFF2-40B4-BE49-F238E27FC236}">
                  <a16:creationId xmlns:a16="http://schemas.microsoft.com/office/drawing/2014/main" id="{00000000-0008-0000-0000-00000A000000}"/>
                </a:ext>
              </a:extLst>
            </xdr:cNvPr>
            <xdr:cNvCxnSpPr/>
          </xdr:nvCxnSpPr>
          <xdr:spPr>
            <a:xfrm flipV="1">
              <a:off x="7172325" y="7981950"/>
              <a:ext cx="11553825" cy="28575"/>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2" name="Rechte verbindingslijn met pijl 11">
              <a:extLst>
                <a:ext uri="{FF2B5EF4-FFF2-40B4-BE49-F238E27FC236}">
                  <a16:creationId xmlns:a16="http://schemas.microsoft.com/office/drawing/2014/main" id="{00000000-0008-0000-0000-00000C000000}"/>
                </a:ext>
              </a:extLst>
            </xdr:cNvPr>
            <xdr:cNvCxnSpPr/>
          </xdr:nvCxnSpPr>
          <xdr:spPr>
            <a:xfrm>
              <a:off x="18726150" y="7981950"/>
              <a:ext cx="0" cy="1543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6" name="Tekstvak 15">
            <a:extLst>
              <a:ext uri="{FF2B5EF4-FFF2-40B4-BE49-F238E27FC236}">
                <a16:creationId xmlns:a16="http://schemas.microsoft.com/office/drawing/2014/main" id="{00000000-0008-0000-0000-000010000000}"/>
              </a:ext>
            </a:extLst>
          </xdr:cNvPr>
          <xdr:cNvSpPr txBox="1"/>
        </xdr:nvSpPr>
        <xdr:spPr>
          <a:xfrm>
            <a:off x="8211328" y="7713449"/>
            <a:ext cx="2015961"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Naar vragenlijst deel D</a:t>
            </a:r>
          </a:p>
        </xdr:txBody>
      </xdr:sp>
      <xdr:sp macro="" textlink="">
        <xdr:nvSpPr>
          <xdr:cNvPr id="17" name="Tekstvak 16">
            <a:extLst>
              <a:ext uri="{FF2B5EF4-FFF2-40B4-BE49-F238E27FC236}">
                <a16:creationId xmlns:a16="http://schemas.microsoft.com/office/drawing/2014/main" id="{00000000-0008-0000-0000-000011000000}"/>
              </a:ext>
            </a:extLst>
          </xdr:cNvPr>
          <xdr:cNvSpPr txBox="1"/>
        </xdr:nvSpPr>
        <xdr:spPr>
          <a:xfrm>
            <a:off x="5734050" y="8315324"/>
            <a:ext cx="1495425" cy="500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Naar vragenlijst deel B</a:t>
            </a:r>
          </a:p>
        </xdr:txBody>
      </xdr:sp>
    </xdr:grpSp>
    <xdr:clientData/>
  </xdr:twoCellAnchor>
  <xdr:twoCellAnchor>
    <xdr:from>
      <xdr:col>1</xdr:col>
      <xdr:colOff>1005434</xdr:colOff>
      <xdr:row>5</xdr:row>
      <xdr:rowOff>1533525</xdr:rowOff>
    </xdr:from>
    <xdr:to>
      <xdr:col>1</xdr:col>
      <xdr:colOff>2397498</xdr:colOff>
      <xdr:row>5</xdr:row>
      <xdr:rowOff>1773864</xdr:rowOff>
    </xdr:to>
    <xdr:sp macro="" textlink="">
      <xdr:nvSpPr>
        <xdr:cNvPr id="11" name="Rechthoek 10">
          <a:extLst>
            <a:ext uri="{FF2B5EF4-FFF2-40B4-BE49-F238E27FC236}">
              <a16:creationId xmlns:a16="http://schemas.microsoft.com/office/drawing/2014/main" id="{00000000-0008-0000-0000-00000B000000}"/>
            </a:ext>
          </a:extLst>
        </xdr:cNvPr>
        <xdr:cNvSpPr/>
      </xdr:nvSpPr>
      <xdr:spPr>
        <a:xfrm>
          <a:off x="3339059" y="3267075"/>
          <a:ext cx="1392064" cy="240339"/>
        </a:xfrm>
        <a:prstGeom prst="rect">
          <a:avLst/>
        </a:prstGeom>
        <a:solidFill>
          <a:srgbClr val="E2D0D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l"/>
          <a:r>
            <a:rPr lang="nl-NL" sz="1100">
              <a:solidFill>
                <a:sysClr val="windowText" lastClr="000000"/>
              </a:solidFill>
            </a:rPr>
            <a:t>Automatische cellen</a:t>
          </a:r>
          <a:endParaRPr lang="nl-NL" sz="900">
            <a:solidFill>
              <a:sysClr val="windowText" lastClr="000000"/>
            </a:solidFill>
          </a:endParaRPr>
        </a:p>
      </xdr:txBody>
    </xdr:sp>
    <xdr:clientData/>
  </xdr:twoCellAnchor>
  <xdr:twoCellAnchor editAs="oneCell">
    <xdr:from>
      <xdr:col>1</xdr:col>
      <xdr:colOff>97156</xdr:colOff>
      <xdr:row>22</xdr:row>
      <xdr:rowOff>88355</xdr:rowOff>
    </xdr:from>
    <xdr:to>
      <xdr:col>2</xdr:col>
      <xdr:colOff>3328</xdr:colOff>
      <xdr:row>22</xdr:row>
      <xdr:rowOff>1809750</xdr:rowOff>
    </xdr:to>
    <xdr:pic>
      <xdr:nvPicPr>
        <xdr:cNvPr id="5" name="Afbeelding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2430781" y="9603830"/>
          <a:ext cx="2897022" cy="1721395"/>
        </a:xfrm>
        <a:prstGeom prst="rect">
          <a:avLst/>
        </a:prstGeom>
      </xdr:spPr>
    </xdr:pic>
    <xdr:clientData/>
  </xdr:twoCellAnchor>
  <xdr:twoCellAnchor editAs="oneCell">
    <xdr:from>
      <xdr:col>5</xdr:col>
      <xdr:colOff>142876</xdr:colOff>
      <xdr:row>37</xdr:row>
      <xdr:rowOff>57151</xdr:rowOff>
    </xdr:from>
    <xdr:to>
      <xdr:col>5</xdr:col>
      <xdr:colOff>4076700</xdr:colOff>
      <xdr:row>38</xdr:row>
      <xdr:rowOff>94</xdr:rowOff>
    </xdr:to>
    <xdr:pic>
      <xdr:nvPicPr>
        <xdr:cNvPr id="4" name="Afbeelding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15849601" y="15230476"/>
          <a:ext cx="3933824" cy="2298216"/>
        </a:xfrm>
        <a:prstGeom prst="rect">
          <a:avLst/>
        </a:prstGeom>
      </xdr:spPr>
    </xdr:pic>
    <xdr:clientData/>
  </xdr:twoCellAnchor>
  <xdr:twoCellAnchor>
    <xdr:from>
      <xdr:col>2</xdr:col>
      <xdr:colOff>2352675</xdr:colOff>
      <xdr:row>87</xdr:row>
      <xdr:rowOff>128153</xdr:rowOff>
    </xdr:from>
    <xdr:to>
      <xdr:col>6</xdr:col>
      <xdr:colOff>4121727</xdr:colOff>
      <xdr:row>118</xdr:row>
      <xdr:rowOff>28574</xdr:rowOff>
    </xdr:to>
    <xdr:grpSp>
      <xdr:nvGrpSpPr>
        <xdr:cNvPr id="34" name="Groep 33">
          <a:extLst>
            <a:ext uri="{FF2B5EF4-FFF2-40B4-BE49-F238E27FC236}">
              <a16:creationId xmlns:a16="http://schemas.microsoft.com/office/drawing/2014/main" id="{00000000-0008-0000-0000-000022000000}"/>
            </a:ext>
          </a:extLst>
        </xdr:cNvPr>
        <xdr:cNvGrpSpPr/>
      </xdr:nvGrpSpPr>
      <xdr:grpSpPr>
        <a:xfrm>
          <a:off x="7677150" y="40133153"/>
          <a:ext cx="16504227" cy="18083646"/>
          <a:chOff x="7723909" y="39537409"/>
          <a:chExt cx="16469591" cy="16348364"/>
        </a:xfrm>
      </xdr:grpSpPr>
      <xdr:sp macro="" textlink="">
        <xdr:nvSpPr>
          <xdr:cNvPr id="29" name="Tekstvak 28">
            <a:extLst>
              <a:ext uri="{FF2B5EF4-FFF2-40B4-BE49-F238E27FC236}">
                <a16:creationId xmlns:a16="http://schemas.microsoft.com/office/drawing/2014/main" id="{00000000-0008-0000-0000-00001D000000}"/>
              </a:ext>
            </a:extLst>
          </xdr:cNvPr>
          <xdr:cNvSpPr txBox="1"/>
        </xdr:nvSpPr>
        <xdr:spPr>
          <a:xfrm>
            <a:off x="22103195" y="39895030"/>
            <a:ext cx="2090305" cy="837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Voor meer informatie over impact van overstromingen op objecten</a:t>
            </a:r>
            <a:r>
              <a:rPr lang="nl-NL" sz="1100" baseline="0"/>
              <a:t> </a:t>
            </a:r>
            <a:r>
              <a:rPr lang="nl-NL" sz="1100"/>
              <a:t>zie deel E</a:t>
            </a:r>
          </a:p>
        </xdr:txBody>
      </xdr:sp>
      <xdr:grpSp>
        <xdr:nvGrpSpPr>
          <xdr:cNvPr id="33" name="Groep 32">
            <a:extLst>
              <a:ext uri="{FF2B5EF4-FFF2-40B4-BE49-F238E27FC236}">
                <a16:creationId xmlns:a16="http://schemas.microsoft.com/office/drawing/2014/main" id="{00000000-0008-0000-0000-000021000000}"/>
              </a:ext>
            </a:extLst>
          </xdr:cNvPr>
          <xdr:cNvGrpSpPr/>
        </xdr:nvGrpSpPr>
        <xdr:grpSpPr>
          <a:xfrm>
            <a:off x="7723909" y="39537409"/>
            <a:ext cx="14277109" cy="16348364"/>
            <a:chOff x="7723909" y="39537409"/>
            <a:chExt cx="14277109" cy="16348364"/>
          </a:xfrm>
        </xdr:grpSpPr>
        <xdr:cxnSp macro="">
          <xdr:nvCxnSpPr>
            <xdr:cNvPr id="7" name="Rechte verbindingslijn met pijl 6">
              <a:extLst>
                <a:ext uri="{FF2B5EF4-FFF2-40B4-BE49-F238E27FC236}">
                  <a16:creationId xmlns:a16="http://schemas.microsoft.com/office/drawing/2014/main" id="{00000000-0008-0000-0000-000007000000}"/>
                </a:ext>
              </a:extLst>
            </xdr:cNvPr>
            <xdr:cNvCxnSpPr/>
          </xdr:nvCxnSpPr>
          <xdr:spPr>
            <a:xfrm>
              <a:off x="21976773" y="39537409"/>
              <a:ext cx="0" cy="200890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9" name="Rechte verbindingslijn met pijl 18">
              <a:extLst>
                <a:ext uri="{FF2B5EF4-FFF2-40B4-BE49-F238E27FC236}">
                  <a16:creationId xmlns:a16="http://schemas.microsoft.com/office/drawing/2014/main" id="{00000000-0008-0000-0000-000013000000}"/>
                </a:ext>
              </a:extLst>
            </xdr:cNvPr>
            <xdr:cNvCxnSpPr/>
          </xdr:nvCxnSpPr>
          <xdr:spPr>
            <a:xfrm>
              <a:off x="21973309" y="41646763"/>
              <a:ext cx="0" cy="200890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0" name="Rechte verbindingslijn met pijl 19">
              <a:extLst>
                <a:ext uri="{FF2B5EF4-FFF2-40B4-BE49-F238E27FC236}">
                  <a16:creationId xmlns:a16="http://schemas.microsoft.com/office/drawing/2014/main" id="{00000000-0008-0000-0000-000014000000}"/>
                </a:ext>
              </a:extLst>
            </xdr:cNvPr>
            <xdr:cNvCxnSpPr/>
          </xdr:nvCxnSpPr>
          <xdr:spPr>
            <a:xfrm>
              <a:off x="21973309" y="43742263"/>
              <a:ext cx="0" cy="200890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1" name="Rechte verbindingslijn met pijl 20">
              <a:extLst>
                <a:ext uri="{FF2B5EF4-FFF2-40B4-BE49-F238E27FC236}">
                  <a16:creationId xmlns:a16="http://schemas.microsoft.com/office/drawing/2014/main" id="{00000000-0008-0000-0000-000015000000}"/>
                </a:ext>
              </a:extLst>
            </xdr:cNvPr>
            <xdr:cNvCxnSpPr/>
          </xdr:nvCxnSpPr>
          <xdr:spPr>
            <a:xfrm>
              <a:off x="21969845" y="45851617"/>
              <a:ext cx="0" cy="200890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 name="Rechte verbindingslijn met pijl 21">
              <a:extLst>
                <a:ext uri="{FF2B5EF4-FFF2-40B4-BE49-F238E27FC236}">
                  <a16:creationId xmlns:a16="http://schemas.microsoft.com/office/drawing/2014/main" id="{00000000-0008-0000-0000-000016000000}"/>
                </a:ext>
              </a:extLst>
            </xdr:cNvPr>
            <xdr:cNvCxnSpPr/>
          </xdr:nvCxnSpPr>
          <xdr:spPr>
            <a:xfrm>
              <a:off x="21987164" y="48206890"/>
              <a:ext cx="0" cy="200890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3" name="Rechte verbindingslijn met pijl 22">
              <a:extLst>
                <a:ext uri="{FF2B5EF4-FFF2-40B4-BE49-F238E27FC236}">
                  <a16:creationId xmlns:a16="http://schemas.microsoft.com/office/drawing/2014/main" id="{00000000-0008-0000-0000-000017000000}"/>
                </a:ext>
              </a:extLst>
            </xdr:cNvPr>
            <xdr:cNvCxnSpPr/>
          </xdr:nvCxnSpPr>
          <xdr:spPr>
            <a:xfrm>
              <a:off x="22001018" y="50506744"/>
              <a:ext cx="0" cy="200890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4" name="Rechte verbindingslijn met pijl 23">
              <a:extLst>
                <a:ext uri="{FF2B5EF4-FFF2-40B4-BE49-F238E27FC236}">
                  <a16:creationId xmlns:a16="http://schemas.microsoft.com/office/drawing/2014/main" id="{00000000-0008-0000-0000-000018000000}"/>
                </a:ext>
              </a:extLst>
            </xdr:cNvPr>
            <xdr:cNvCxnSpPr/>
          </xdr:nvCxnSpPr>
          <xdr:spPr>
            <a:xfrm>
              <a:off x="21997554" y="52837773"/>
              <a:ext cx="0" cy="200890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4" name="Rechte verbindingslijn met pijl 13">
              <a:extLst>
                <a:ext uri="{FF2B5EF4-FFF2-40B4-BE49-F238E27FC236}">
                  <a16:creationId xmlns:a16="http://schemas.microsoft.com/office/drawing/2014/main" id="{00000000-0008-0000-0000-00000E000000}"/>
                </a:ext>
              </a:extLst>
            </xdr:cNvPr>
            <xdr:cNvCxnSpPr/>
          </xdr:nvCxnSpPr>
          <xdr:spPr>
            <a:xfrm flipH="1">
              <a:off x="8018318" y="55193045"/>
              <a:ext cx="13958455" cy="1731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0" name="Rechte verbindingslijn met pijl 29">
              <a:extLst>
                <a:ext uri="{FF2B5EF4-FFF2-40B4-BE49-F238E27FC236}">
                  <a16:creationId xmlns:a16="http://schemas.microsoft.com/office/drawing/2014/main" id="{00000000-0008-0000-0000-00001E000000}"/>
                </a:ext>
              </a:extLst>
            </xdr:cNvPr>
            <xdr:cNvCxnSpPr/>
          </xdr:nvCxnSpPr>
          <xdr:spPr>
            <a:xfrm>
              <a:off x="7723909" y="54500318"/>
              <a:ext cx="17318" cy="138545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persons/person.xml><?xml version="1.0" encoding="utf-8"?>
<personList xmlns="http://schemas.microsoft.com/office/spreadsheetml/2018/threadedcomments" xmlns:x="http://schemas.openxmlformats.org/spreadsheetml/2006/main">
  <person displayName="Booister, Nikéh" id="{358AD589-2C65-4C64-8FF1-9C1BA0FB07E9}" userId="S::Nikeh.Booister@sweco.nl::d80753c6-72ae-453e-8fb5-5d8a9e974ac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57320C6-D57C-4A4B-8F2C-6747F8CCA9CB}" name="Tabel3" displayName="Tabel3" ref="A1:F27" totalsRowShown="0" headerRowDxfId="20" dataDxfId="18" headerRowBorderDxfId="19" tableBorderDxfId="17" headerRowCellStyle="Accent1">
  <autoFilter ref="A1:F27" xr:uid="{19CB836C-226C-4848-9DDF-E5319AA44BC6}"/>
  <tableColumns count="6">
    <tableColumn id="1" xr3:uid="{314A0040-A06D-4F99-AC31-F021D70C1C64}" name="Type object" dataDxfId="16">
      <calculatedColumnFormula>'Lijsten buitendijks achtergrond'!A4</calculatedColumnFormula>
    </tableColumn>
    <tableColumn id="2" xr3:uid="{4E2FDFF7-CBFF-48EB-B9A6-CA2EEA1532D5}" name="Levensduur in jaren" dataDxfId="15">
      <calculatedColumnFormula>'Lijsten buitendijks achtergrond'!B4</calculatedColumnFormula>
    </tableColumn>
    <tableColumn id="3" xr3:uid="{C2148306-23E7-40F3-B74B-A4F93BF637C3}" name="Bijbehorend scenario zeespiegelstijging (in m)" dataDxfId="14">
      <calculatedColumnFormula>'Lijsten buitendijks achtergrond'!C4</calculatedColumnFormula>
    </tableColumn>
    <tableColumn id="4" xr3:uid="{A05C9048-5CDA-40B8-BBC5-D8EEF2E1D3B6}" name="Gevoeligheid overstromingen object (in m)" dataDxfId="13">
      <calculatedColumnFormula>'Lijsten buitendijks achtergrond'!D4</calculatedColumnFormula>
    </tableColumn>
    <tableColumn id="7" xr3:uid="{A044B488-D9C2-4E67-8830-F5841647C052}" name=" " dataDxfId="12"/>
    <tableColumn id="6" xr3:uid="{8BBA4424-CA20-4E82-AC98-5C794BA23CDA}" name="Opties uitgiftepeil" dataDxfId="11"/>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3650D11-9C15-49FD-8A3D-785431A0C2F0}" name="Tabel2" displayName="Tabel2" ref="A1:B35" totalsRowShown="0" headerRowDxfId="10">
  <autoFilter ref="A1:B35" xr:uid="{32470390-E3CB-45F6-B4EA-CF3EC6E0D0D7}"/>
  <sortState xmlns:xlrd2="http://schemas.microsoft.com/office/spreadsheetml/2017/richdata2" ref="A2:B35">
    <sortCondition ref="A1:A35"/>
  </sortState>
  <tableColumns count="2">
    <tableColumn id="1" xr3:uid="{1938BDC2-A91E-4F8F-A705-634449D40618}" name="Gemeentes - Rijnmond Drechsteden" dataDxfId="9"/>
    <tableColumn id="2" xr3:uid="{0C2A5EA1-1E9C-403E-BFBC-63A0C2CBD458}" name="Waterschap" dataDxfId="8"/>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AF23FBF-F2E1-4DB5-B2B9-EE436F816C16}" name="Tabel4" displayName="Tabel4" ref="A41:C47" totalsRowShown="0">
  <autoFilter ref="A41:C47" xr:uid="{E3BCCC44-39C8-41AD-A790-51822159B50A}"/>
  <tableColumns count="3">
    <tableColumn id="1" xr3:uid="{995CFD37-F201-4C3B-8B87-3C78D9501FB5}" name="Keuzelijst"/>
    <tableColumn id="2" xr3:uid="{86790E1F-AE6C-4351-B764-E21250FF1D81}" name="Contactgegevens"/>
    <tableColumn id="3" xr3:uid="{BD9B728A-4323-4763-A12D-49C3208DAA9C}" name="Link naar Leggerkaart" dataDxfId="7" dataCellStyle="Hyperlink"/>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568E8EB-1011-4981-8749-78428ED6C0AD}" name="Tabel1" displayName="Tabel1" ref="A1:E20" totalsRowShown="0" headerRowDxfId="6" dataDxfId="5">
  <autoFilter ref="A1:E20" xr:uid="{52D54068-36AF-4631-BA5E-8631BDBB0D64}"/>
  <sortState xmlns:xlrd2="http://schemas.microsoft.com/office/spreadsheetml/2017/richdata2" ref="A2:E20">
    <sortCondition ref="B1:B20"/>
  </sortState>
  <tableColumns count="5">
    <tableColumn id="1" xr3:uid="{0531DF78-74E7-45BF-BB56-0DE4747D84F6}" name="Adaptieve maatregel" dataDxfId="4"/>
    <tableColumn id="2" xr3:uid="{ED184644-BC80-4263-B590-EAD481EF6B96}" name="Type maatregel" dataDxfId="3"/>
    <tableColumn id="3" xr3:uid="{1708B5D5-3137-475C-9245-5A4D43FF0A1E}" name="Toelichting" dataDxfId="2"/>
    <tableColumn id="5" xr3:uid="{5F2EAB74-6C3B-4949-831A-0375970EEE1A}" name="Aanleg kosten" dataDxfId="1"/>
    <tableColumn id="6" xr3:uid="{26F4AB0F-3396-47E7-864F-5708D00284AB}" name="Meer informatie" dataDxfId="0"/>
  </tableColumns>
  <tableStyleInfo name="TableStyleLight9"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76" dT="2021-04-22T14:29:43.78" personId="{358AD589-2C65-4C64-8FF1-9C1BA0FB07E9}" id="{400C1E29-1BD1-4A54-B271-F704BBFCB9A0}">
    <text>'verbergen - te complexe informatie</text>
  </threadedComment>
  <threadedComment ref="C79" dT="2021-04-22T14:29:47.61" personId="{358AD589-2C65-4C64-8FF1-9C1BA0FB07E9}" id="{579AA02D-4534-42D8-B452-92DF210513B6}">
    <text>'verbergen - te complexe informatie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s://wsbd.maps.arcgis.com/apps/webappviewer/index.html?id=fd76082880324620845b0001369d019a" TargetMode="External"/><Relationship Id="rId7" Type="http://schemas.openxmlformats.org/officeDocument/2006/relationships/table" Target="../tables/table2.xml"/><Relationship Id="rId2" Type="http://schemas.openxmlformats.org/officeDocument/2006/relationships/hyperlink" Target="https://www.schielandendekrimpenerwaard.nl/kaart/LeggerviewerHHSK/" TargetMode="External"/><Relationship Id="rId1" Type="http://schemas.openxmlformats.org/officeDocument/2006/relationships/hyperlink" Target="http://hhdelfland.maps.arcgis.com/apps/webappviewer/index.html?id=a947230fdb5e40adb58c445da656fbd2" TargetMode="External"/><Relationship Id="rId6" Type="http://schemas.openxmlformats.org/officeDocument/2006/relationships/printerSettings" Target="../printerSettings/printerSettings4.bin"/><Relationship Id="rId5" Type="http://schemas.openxmlformats.org/officeDocument/2006/relationships/hyperlink" Target="https://wsrivierenland.maps.arcgis.com/apps/View/index.html?appid=9e19526357f44dd98dcc0e743e81300e" TargetMode="External"/><Relationship Id="rId4" Type="http://schemas.openxmlformats.org/officeDocument/2006/relationships/hyperlink" Target="https://www.wshd.nl/leggers-van-waterschap-hollandse-delta"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5.bin"/><Relationship Id="rId1" Type="http://schemas.openxmlformats.org/officeDocument/2006/relationships/hyperlink" Target="https://www.climateapp.n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8BDEA-F424-4EF0-BC5D-FF294773E8C3}">
  <sheetPr codeName="Blad1"/>
  <dimension ref="A1"/>
  <sheetViews>
    <sheetView tabSelected="1" zoomScale="130" zoomScaleNormal="130" workbookViewId="0">
      <selection activeCell="N12" sqref="N12"/>
    </sheetView>
  </sheetViews>
  <sheetFormatPr defaultColWidth="9.140625" defaultRowHeight="15" x14ac:dyDescent="0.25"/>
  <cols>
    <col min="1" max="16384" width="9.140625" style="186"/>
  </cols>
  <sheetData/>
  <sheetProtection algorithmName="SHA-512" hashValue="37yOINQkIg/17cE1dxlXKPgO/IZFdDENndrEtcUnOd+qjS7427N6+g3zfuvc0Cz7HCPvlsBQVimebX1ZsTVdCg==" saltValue="zmrhZpXB6fsm6Q3N3L6KBA==" spinCount="100000" sheet="1" objects="1" scenarios="1" selectLockedCells="1" selectUnlockedCell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CF31A-F519-4902-A33C-396681451F6E}">
  <sheetPr codeName="Blad2"/>
  <dimension ref="A1:Y195"/>
  <sheetViews>
    <sheetView topLeftCell="D1" zoomScaleNormal="100" workbookViewId="0">
      <selection activeCell="AF97" sqref="AF97"/>
    </sheetView>
  </sheetViews>
  <sheetFormatPr defaultRowHeight="15" x14ac:dyDescent="0.25"/>
  <cols>
    <col min="1" max="1" width="35" style="64" customWidth="1"/>
    <col min="2" max="2" width="44.85546875" customWidth="1"/>
    <col min="3" max="3" width="110" customWidth="1"/>
    <col min="4" max="4" width="19.140625" style="64" customWidth="1"/>
    <col min="5" max="5" width="26.5703125" style="64" customWidth="1"/>
    <col min="6" max="6" width="65.28515625" customWidth="1"/>
    <col min="7" max="7" width="116.85546875" customWidth="1"/>
    <col min="8" max="8" width="12" style="64" customWidth="1"/>
    <col min="9" max="9" width="15" style="64" customWidth="1"/>
    <col min="10" max="10" width="15.85546875" style="64" customWidth="1"/>
    <col min="11" max="12" width="13.85546875" style="64" customWidth="1"/>
    <col min="13" max="13" width="12.5703125" style="64" customWidth="1"/>
    <col min="14" max="25" width="9.140625" style="64"/>
  </cols>
  <sheetData>
    <row r="1" spans="1:25" s="64" customFormat="1" x14ac:dyDescent="0.25"/>
    <row r="2" spans="1:25" s="64" customFormat="1" ht="47.25" customHeight="1" x14ac:dyDescent="0.35">
      <c r="A2" s="103" t="s">
        <v>0</v>
      </c>
    </row>
    <row r="3" spans="1:25" s="64" customFormat="1" ht="28.5" customHeight="1" x14ac:dyDescent="0.25">
      <c r="A3" s="219" t="s">
        <v>1</v>
      </c>
      <c r="B3" s="219"/>
      <c r="C3" s="219"/>
    </row>
    <row r="4" spans="1:25" s="64" customFormat="1" ht="28.5" customHeight="1" x14ac:dyDescent="0.25">
      <c r="A4" s="163"/>
      <c r="B4" s="163"/>
      <c r="C4" s="163"/>
    </row>
    <row r="5" spans="1:25" s="24" customFormat="1" ht="17.25" customHeight="1" x14ac:dyDescent="0.25">
      <c r="A5" s="163"/>
      <c r="B5" s="54" t="s">
        <v>2</v>
      </c>
      <c r="C5" s="36"/>
      <c r="D5" s="64"/>
      <c r="E5" s="64"/>
      <c r="F5" s="64"/>
      <c r="G5" s="64"/>
      <c r="H5" s="64"/>
      <c r="I5" s="64"/>
      <c r="J5" s="64"/>
      <c r="K5" s="64"/>
      <c r="L5" s="64"/>
      <c r="M5" s="64"/>
      <c r="N5" s="64"/>
      <c r="O5" s="64"/>
      <c r="P5" s="64"/>
      <c r="Q5" s="64"/>
      <c r="R5" s="64"/>
      <c r="S5" s="64"/>
      <c r="T5" s="64"/>
      <c r="U5" s="64"/>
      <c r="V5" s="64"/>
      <c r="W5" s="64"/>
      <c r="X5" s="64"/>
      <c r="Y5" s="64"/>
    </row>
    <row r="6" spans="1:25" s="24" customFormat="1" ht="155.25" customHeight="1" x14ac:dyDescent="0.25">
      <c r="A6" s="163"/>
      <c r="B6" s="222" t="s">
        <v>494</v>
      </c>
      <c r="C6" s="223"/>
      <c r="D6" s="64"/>
      <c r="E6" s="64"/>
      <c r="F6" s="64"/>
      <c r="G6" s="64"/>
      <c r="H6" s="64"/>
      <c r="I6" s="64"/>
      <c r="J6" s="64"/>
      <c r="K6" s="64"/>
      <c r="L6" s="64"/>
      <c r="M6" s="64"/>
      <c r="N6" s="64"/>
      <c r="O6" s="64"/>
      <c r="P6" s="64"/>
      <c r="Q6" s="64"/>
      <c r="R6" s="64"/>
      <c r="S6" s="64"/>
      <c r="T6" s="64"/>
      <c r="U6" s="64"/>
      <c r="V6" s="64"/>
      <c r="W6" s="64"/>
      <c r="X6" s="64"/>
      <c r="Y6" s="64"/>
    </row>
    <row r="7" spans="1:25" s="64" customFormat="1" ht="43.5" customHeight="1" x14ac:dyDescent="0.25"/>
    <row r="8" spans="1:25" ht="37.5" customHeight="1" x14ac:dyDescent="0.35">
      <c r="B8" s="59" t="s">
        <v>3</v>
      </c>
      <c r="C8" s="58"/>
      <c r="F8" s="64"/>
      <c r="G8" s="64"/>
    </row>
    <row r="9" spans="1:25" ht="14.25" customHeight="1" x14ac:dyDescent="0.25">
      <c r="B9" s="76"/>
      <c r="C9" s="77"/>
      <c r="F9" s="64"/>
      <c r="G9" s="64"/>
    </row>
    <row r="10" spans="1:25" x14ac:dyDescent="0.25">
      <c r="B10" s="13"/>
      <c r="C10" s="14" t="s">
        <v>4</v>
      </c>
      <c r="D10" s="65"/>
      <c r="F10" s="64"/>
      <c r="G10" s="64"/>
    </row>
    <row r="11" spans="1:25" ht="35.25" customHeight="1" x14ac:dyDescent="0.25">
      <c r="B11" s="60" t="s">
        <v>5</v>
      </c>
      <c r="C11" s="204"/>
      <c r="D11" s="66"/>
      <c r="F11" s="64"/>
      <c r="G11" s="64"/>
    </row>
    <row r="12" spans="1:25" ht="66.75" customHeight="1" x14ac:dyDescent="0.25">
      <c r="B12" s="78" t="s">
        <v>7</v>
      </c>
      <c r="C12" s="185" t="e">
        <f>VLOOKUP(C11,'Lijsten buitendijks achtergrond'!A1:E29,5,FALSE)</f>
        <v>#N/A</v>
      </c>
      <c r="D12" s="66"/>
      <c r="F12" s="64"/>
      <c r="G12" s="64"/>
    </row>
    <row r="13" spans="1:25" ht="30" x14ac:dyDescent="0.25">
      <c r="B13" s="15"/>
      <c r="C13" s="21" t="s">
        <v>8</v>
      </c>
      <c r="D13" s="66"/>
      <c r="F13" s="64"/>
      <c r="G13" s="64"/>
    </row>
    <row r="14" spans="1:25" s="24" customFormat="1" ht="21" customHeight="1" x14ac:dyDescent="0.25">
      <c r="A14" s="105"/>
      <c r="B14" s="106"/>
      <c r="C14" s="106"/>
      <c r="D14" s="64"/>
      <c r="E14" s="64"/>
      <c r="F14" s="64"/>
      <c r="G14" s="64"/>
      <c r="H14" s="64"/>
      <c r="I14" s="64"/>
      <c r="J14" s="64"/>
      <c r="K14" s="64"/>
      <c r="L14" s="64"/>
      <c r="M14" s="64"/>
      <c r="N14" s="64"/>
      <c r="O14" s="64"/>
      <c r="P14" s="64"/>
      <c r="Q14" s="64"/>
      <c r="R14" s="64"/>
      <c r="S14" s="64"/>
      <c r="T14" s="64"/>
      <c r="U14" s="64"/>
      <c r="V14" s="64"/>
      <c r="W14" s="64"/>
      <c r="X14" s="64"/>
      <c r="Y14" s="64"/>
    </row>
    <row r="15" spans="1:25" ht="81.75" customHeight="1" x14ac:dyDescent="0.25">
      <c r="B15" s="13"/>
      <c r="C15" s="22" t="s">
        <v>496</v>
      </c>
      <c r="D15" s="65"/>
      <c r="F15" s="64"/>
      <c r="G15" s="64"/>
    </row>
    <row r="16" spans="1:25" hidden="1" x14ac:dyDescent="0.25">
      <c r="B16" s="82"/>
      <c r="C16" s="83" t="e">
        <f>IF(C18="",C17,C18)</f>
        <v>#N/A</v>
      </c>
      <c r="D16" s="67"/>
      <c r="F16" s="64"/>
      <c r="G16" s="64"/>
    </row>
    <row r="17" spans="1:25" x14ac:dyDescent="0.25">
      <c r="B17" s="82" t="s">
        <v>15</v>
      </c>
      <c r="C17" s="83" t="e">
        <f>VLOOKUP(C11,'Lijsten buitendijks achtergrond'!A3:B29,2,FALSE)</f>
        <v>#N/A</v>
      </c>
      <c r="D17" s="67"/>
      <c r="F17" s="64"/>
      <c r="G17" s="64"/>
    </row>
    <row r="18" spans="1:25" x14ac:dyDescent="0.25">
      <c r="B18" s="196" t="s">
        <v>491</v>
      </c>
      <c r="C18" s="211"/>
      <c r="D18" s="67"/>
      <c r="F18" s="64"/>
      <c r="G18" s="64"/>
    </row>
    <row r="19" spans="1:25" ht="49.9" customHeight="1" x14ac:dyDescent="0.25">
      <c r="B19" s="15"/>
      <c r="C19" s="21" t="s">
        <v>9</v>
      </c>
      <c r="D19" s="66"/>
      <c r="F19" s="64"/>
      <c r="G19" s="64"/>
    </row>
    <row r="20" spans="1:25" s="24" customFormat="1" ht="3.75" customHeight="1" x14ac:dyDescent="0.25">
      <c r="A20" s="107"/>
      <c r="B20" s="108"/>
      <c r="C20" s="108"/>
      <c r="D20" s="64"/>
      <c r="E20" s="64"/>
      <c r="F20" s="64"/>
      <c r="G20" s="64"/>
      <c r="H20" s="64"/>
      <c r="I20" s="64"/>
      <c r="J20" s="64"/>
      <c r="K20" s="64"/>
      <c r="L20" s="64"/>
      <c r="M20" s="64"/>
      <c r="N20" s="64"/>
      <c r="O20" s="64"/>
      <c r="P20" s="64"/>
      <c r="Q20" s="64"/>
      <c r="R20" s="64"/>
      <c r="S20" s="64"/>
      <c r="T20" s="64"/>
      <c r="U20" s="64"/>
      <c r="V20" s="64"/>
      <c r="W20" s="64"/>
      <c r="X20" s="64"/>
      <c r="Y20" s="64"/>
    </row>
    <row r="21" spans="1:25" x14ac:dyDescent="0.25">
      <c r="B21" s="13"/>
      <c r="C21" s="16" t="s">
        <v>10</v>
      </c>
      <c r="D21" s="65"/>
      <c r="F21" s="64"/>
      <c r="G21" s="64"/>
    </row>
    <row r="22" spans="1:25" ht="29.25" customHeight="1" x14ac:dyDescent="0.25">
      <c r="B22" s="61" t="s">
        <v>5</v>
      </c>
      <c r="C22" s="205"/>
      <c r="D22" s="65"/>
      <c r="F22" s="64"/>
      <c r="G22" s="64"/>
    </row>
    <row r="23" spans="1:25" ht="147" customHeight="1" x14ac:dyDescent="0.25">
      <c r="B23" s="15"/>
      <c r="C23" s="21" t="s">
        <v>11</v>
      </c>
      <c r="D23" s="66"/>
      <c r="F23" s="64"/>
      <c r="G23" s="64"/>
    </row>
    <row r="24" spans="1:25" s="24" customFormat="1" ht="3.75" customHeight="1" x14ac:dyDescent="0.25">
      <c r="A24" s="107"/>
      <c r="B24" s="108"/>
      <c r="C24" s="108"/>
      <c r="D24" s="64"/>
      <c r="E24" s="64"/>
      <c r="F24" s="64"/>
      <c r="G24" s="64"/>
      <c r="H24" s="64"/>
      <c r="I24" s="64"/>
      <c r="J24" s="64"/>
      <c r="K24" s="64"/>
      <c r="L24" s="64"/>
      <c r="M24" s="64"/>
      <c r="N24" s="64"/>
      <c r="O24" s="64"/>
      <c r="P24" s="64"/>
      <c r="Q24" s="64"/>
      <c r="R24" s="64"/>
      <c r="S24" s="64"/>
      <c r="T24" s="64"/>
      <c r="U24" s="64"/>
      <c r="V24" s="64"/>
      <c r="W24" s="64"/>
      <c r="X24" s="64"/>
      <c r="Y24" s="64"/>
    </row>
    <row r="25" spans="1:25" s="24" customFormat="1" ht="14.25" customHeight="1" x14ac:dyDescent="0.25">
      <c r="A25" s="107"/>
      <c r="B25" s="13"/>
      <c r="C25" s="14" t="s">
        <v>12</v>
      </c>
      <c r="D25" s="64"/>
      <c r="E25" s="64"/>
      <c r="F25" s="64"/>
      <c r="G25" s="64"/>
      <c r="H25" s="64"/>
      <c r="I25" s="64"/>
      <c r="J25" s="64"/>
      <c r="K25" s="64"/>
      <c r="L25" s="64"/>
      <c r="M25" s="64"/>
      <c r="N25" s="64"/>
      <c r="O25" s="64"/>
      <c r="P25" s="64"/>
      <c r="Q25" s="64"/>
      <c r="R25" s="64"/>
      <c r="S25" s="64"/>
      <c r="T25" s="64"/>
      <c r="U25" s="64"/>
      <c r="V25" s="64"/>
      <c r="W25" s="64"/>
      <c r="X25" s="64"/>
      <c r="Y25" s="64"/>
    </row>
    <row r="26" spans="1:25" s="24" customFormat="1" ht="14.25" customHeight="1" x14ac:dyDescent="0.25">
      <c r="A26" s="107"/>
      <c r="B26" s="61" t="s">
        <v>5</v>
      </c>
      <c r="C26" s="205"/>
      <c r="D26" s="64"/>
      <c r="E26" s="64"/>
      <c r="F26" s="64"/>
      <c r="G26" s="64"/>
      <c r="H26" s="64"/>
      <c r="I26" s="64"/>
      <c r="J26" s="64"/>
      <c r="K26" s="64"/>
      <c r="L26" s="64"/>
      <c r="M26" s="64"/>
      <c r="N26" s="64"/>
      <c r="O26" s="64"/>
      <c r="P26" s="64"/>
      <c r="Q26" s="64"/>
      <c r="R26" s="64"/>
      <c r="S26" s="64"/>
      <c r="T26" s="64"/>
      <c r="U26" s="64"/>
      <c r="V26" s="64"/>
      <c r="W26" s="64"/>
      <c r="X26" s="64"/>
      <c r="Y26" s="64"/>
    </row>
    <row r="27" spans="1:25" s="24" customFormat="1" ht="60" customHeight="1" x14ac:dyDescent="0.25">
      <c r="A27" s="107"/>
      <c r="B27" s="158"/>
      <c r="C27" s="172" t="s">
        <v>497</v>
      </c>
      <c r="D27" s="64"/>
      <c r="E27" s="64"/>
      <c r="F27" s="64"/>
      <c r="G27" s="64"/>
      <c r="H27" s="64"/>
      <c r="I27" s="64"/>
      <c r="J27" s="64"/>
      <c r="K27" s="64"/>
      <c r="L27" s="64"/>
      <c r="M27" s="64"/>
      <c r="N27" s="64"/>
      <c r="O27" s="64"/>
      <c r="P27" s="64"/>
      <c r="Q27" s="64"/>
      <c r="R27" s="64"/>
      <c r="S27" s="64"/>
      <c r="T27" s="64"/>
      <c r="U27" s="64"/>
      <c r="V27" s="64"/>
      <c r="W27" s="64"/>
      <c r="X27" s="64"/>
      <c r="Y27" s="64"/>
    </row>
    <row r="28" spans="1:25" s="24" customFormat="1" ht="3" customHeight="1" x14ac:dyDescent="0.25">
      <c r="A28" s="107"/>
      <c r="B28" s="108"/>
      <c r="C28" s="108"/>
      <c r="D28" s="64"/>
      <c r="E28" s="64"/>
      <c r="F28" s="64"/>
      <c r="G28" s="64"/>
      <c r="H28" s="64"/>
      <c r="I28" s="64"/>
      <c r="J28" s="64"/>
      <c r="K28" s="64"/>
      <c r="L28" s="64"/>
      <c r="M28" s="64"/>
      <c r="N28" s="64"/>
      <c r="O28" s="64"/>
      <c r="P28" s="64"/>
      <c r="Q28" s="64"/>
      <c r="R28" s="64"/>
      <c r="S28" s="64"/>
      <c r="T28" s="64"/>
      <c r="U28" s="64"/>
      <c r="V28" s="64"/>
      <c r="W28" s="64"/>
      <c r="X28" s="64"/>
      <c r="Y28" s="64"/>
    </row>
    <row r="29" spans="1:25" x14ac:dyDescent="0.25">
      <c r="B29" s="17"/>
      <c r="C29" s="16" t="s">
        <v>14</v>
      </c>
      <c r="F29" s="64"/>
      <c r="G29" s="64"/>
    </row>
    <row r="30" spans="1:25" ht="57" customHeight="1" x14ac:dyDescent="0.25">
      <c r="B30" s="127" t="s">
        <v>15</v>
      </c>
      <c r="C30" s="126" t="e">
        <f>VLOOKUP(C22,'Lijsten buitendijks achtergrond'!F2:G5,2,FALSE)</f>
        <v>#N/A</v>
      </c>
      <c r="F30" s="64"/>
      <c r="G30" s="64"/>
    </row>
    <row r="31" spans="1:25" ht="39" hidden="1" customHeight="1" thickTop="1" thickBot="1" x14ac:dyDescent="0.3">
      <c r="B31" s="15"/>
      <c r="C31" s="42" t="s">
        <v>16</v>
      </c>
      <c r="F31" s="64"/>
      <c r="G31" s="64"/>
    </row>
    <row r="32" spans="1:25" ht="3" customHeight="1" x14ac:dyDescent="0.25">
      <c r="B32" s="24"/>
      <c r="C32" s="24"/>
      <c r="F32" s="64"/>
      <c r="G32" s="64"/>
    </row>
    <row r="33" spans="1:25" s="64" customFormat="1" ht="153" customHeight="1" x14ac:dyDescent="0.25"/>
    <row r="34" spans="1:25" ht="27" customHeight="1" x14ac:dyDescent="0.35">
      <c r="B34" s="62" t="s">
        <v>17</v>
      </c>
      <c r="C34" s="63"/>
      <c r="F34" s="57"/>
      <c r="G34" s="97" t="s">
        <v>18</v>
      </c>
    </row>
    <row r="35" spans="1:25" ht="15.75" customHeight="1" x14ac:dyDescent="0.25">
      <c r="B35" s="64"/>
      <c r="C35" s="64"/>
      <c r="D35" s="65"/>
      <c r="F35" s="55"/>
      <c r="G35" s="56" t="s">
        <v>19</v>
      </c>
    </row>
    <row r="36" spans="1:25" x14ac:dyDescent="0.25">
      <c r="B36" s="17"/>
      <c r="C36" s="16" t="s">
        <v>20</v>
      </c>
      <c r="D36" s="65"/>
      <c r="F36" s="13"/>
      <c r="G36" s="14" t="s">
        <v>21</v>
      </c>
    </row>
    <row r="37" spans="1:25" ht="21" customHeight="1" x14ac:dyDescent="0.25">
      <c r="B37" s="80" t="s">
        <v>15</v>
      </c>
      <c r="C37" s="81" t="e" cm="1">
        <f t="array" ref="C37">_xlfn.IFS(C16&gt;100,'Lijsten buitendijks achtergrond'!$B$40,C16&gt;70,'Lijsten buitendijks achtergrond'!$B$39,C16&gt;60,'Lijsten buitendijks achtergrond'!$B$38,C16&gt;35,'Lijsten buitendijks achtergrond'!$B$37,C16&gt;10,'Lijsten buitendijks achtergrond'!$B$36)</f>
        <v>#N/A</v>
      </c>
      <c r="D37" s="65"/>
      <c r="F37" s="119" t="s">
        <v>15</v>
      </c>
      <c r="G37" s="120" t="e" cm="1">
        <f t="array" ref="G37">_xlfn.IFS(C16&gt;100,'Lijsten dijkzone achtergrond'!B6,C16&gt;70,'Lijsten dijkzone achtergrond'!B5,C16&gt;60,'Lijsten dijkzone achtergrond'!B4,C16&gt;35,'Lijsten dijkzone achtergrond'!B3,C16&gt;0,'Lijsten dijkzone achtergrond'!B2)</f>
        <v>#N/A</v>
      </c>
    </row>
    <row r="38" spans="1:25" ht="186" customHeight="1" x14ac:dyDescent="0.25">
      <c r="B38" s="15"/>
      <c r="C38" s="21" t="s">
        <v>376</v>
      </c>
      <c r="D38" s="66"/>
      <c r="F38" s="15"/>
      <c r="G38" s="21" t="s">
        <v>22</v>
      </c>
    </row>
    <row r="39" spans="1:25" ht="27" customHeight="1" x14ac:dyDescent="0.25">
      <c r="B39" s="108"/>
      <c r="C39" s="108"/>
      <c r="D39" s="66"/>
      <c r="F39" s="64"/>
      <c r="G39" s="64"/>
    </row>
    <row r="40" spans="1:25" ht="15" customHeight="1" x14ac:dyDescent="0.25">
      <c r="B40" s="17"/>
      <c r="C40" s="29" t="s">
        <v>23</v>
      </c>
      <c r="D40" s="66"/>
      <c r="E40" s="73"/>
      <c r="F40" s="165"/>
      <c r="G40" s="29" t="s">
        <v>24</v>
      </c>
    </row>
    <row r="41" spans="1:25" ht="27" customHeight="1" x14ac:dyDescent="0.25">
      <c r="B41" s="20" t="s">
        <v>5</v>
      </c>
      <c r="C41" s="206"/>
      <c r="D41" s="66"/>
      <c r="E41" s="73"/>
      <c r="F41" s="166" t="s">
        <v>15</v>
      </c>
      <c r="G41" s="167" t="e">
        <f>VLOOKUP(C26,Tabel4[],3,FALSE)</f>
        <v>#N/A</v>
      </c>
    </row>
    <row r="42" spans="1:25" ht="51.75" customHeight="1" x14ac:dyDescent="0.25">
      <c r="B42" s="78" t="s">
        <v>15</v>
      </c>
      <c r="C42" s="79" t="e" cm="1">
        <f t="array" ref="C42">_xlfn.IFS(AND(C41="ja"),"Bouwen in stroomvoerend regime is niet toegestaan, neem contact op met het watermanagement centrum van Rijkswaterstaat. Het verder in vullen van deze tool is niet nodig",AND(C41="nee"),"Bouwen is toegestaan maar er is kans op overstromingen. Vul de vragenlijst in en neem contact op met het waterschap.")</f>
        <v>#N/A</v>
      </c>
      <c r="D42" s="66"/>
      <c r="E42" s="73"/>
      <c r="F42" s="162"/>
      <c r="G42" s="21" t="s">
        <v>27</v>
      </c>
    </row>
    <row r="43" spans="1:25" ht="47.25" customHeight="1" x14ac:dyDescent="0.25">
      <c r="B43" s="15"/>
      <c r="C43" s="21" t="s">
        <v>28</v>
      </c>
      <c r="D43" s="66"/>
      <c r="E43" s="73"/>
      <c r="F43" s="64"/>
      <c r="G43" s="64"/>
    </row>
    <row r="44" spans="1:25" ht="29.25" customHeight="1" x14ac:dyDescent="0.25">
      <c r="A44" s="107"/>
      <c r="B44" s="108"/>
      <c r="C44" s="108"/>
      <c r="F44" s="13"/>
      <c r="G44" s="16" t="s">
        <v>29</v>
      </c>
    </row>
    <row r="45" spans="1:25" x14ac:dyDescent="0.25">
      <c r="B45" s="17"/>
      <c r="C45" s="16" t="s">
        <v>30</v>
      </c>
      <c r="D45" s="65"/>
      <c r="F45" s="20" t="s">
        <v>5</v>
      </c>
      <c r="G45" s="206"/>
    </row>
    <row r="46" spans="1:25" ht="32.25" customHeight="1" x14ac:dyDescent="0.25">
      <c r="B46" s="20" t="s">
        <v>5</v>
      </c>
      <c r="C46" s="206"/>
      <c r="D46" s="66"/>
      <c r="F46" s="15"/>
      <c r="G46" s="21" t="s">
        <v>32</v>
      </c>
    </row>
    <row r="47" spans="1:25" ht="65.25" customHeight="1" x14ac:dyDescent="0.25">
      <c r="B47" s="15"/>
      <c r="C47" s="21" t="s">
        <v>33</v>
      </c>
      <c r="D47" s="66"/>
      <c r="F47" s="65"/>
      <c r="G47" s="64"/>
    </row>
    <row r="48" spans="1:25" s="24" customFormat="1" ht="29.25" customHeight="1" x14ac:dyDescent="0.25">
      <c r="A48" s="107"/>
      <c r="B48" s="108"/>
      <c r="C48" s="108"/>
      <c r="D48" s="64"/>
      <c r="E48" s="64"/>
      <c r="F48" s="13"/>
      <c r="G48" s="22" t="s">
        <v>34</v>
      </c>
      <c r="H48" s="64"/>
      <c r="I48" s="64"/>
      <c r="J48" s="64"/>
      <c r="K48" s="64"/>
      <c r="L48" s="64"/>
      <c r="M48" s="64"/>
      <c r="N48" s="64"/>
      <c r="O48" s="64"/>
      <c r="P48" s="64"/>
      <c r="Q48" s="64"/>
      <c r="R48" s="64"/>
      <c r="S48" s="64"/>
      <c r="T48" s="64"/>
      <c r="U48" s="64"/>
      <c r="V48" s="64"/>
      <c r="W48" s="64"/>
      <c r="X48" s="64"/>
      <c r="Y48" s="64"/>
    </row>
    <row r="49" spans="1:25" x14ac:dyDescent="0.25">
      <c r="B49" s="17"/>
      <c r="C49" s="16" t="s">
        <v>35</v>
      </c>
      <c r="D49" s="65"/>
      <c r="F49" s="119" t="s">
        <v>15</v>
      </c>
      <c r="G49" s="120" t="e" cm="1">
        <f t="array" ref="G49">_xlfn.IFS(C16&gt;100,'Lijsten dijkzone achtergrond'!B7,C16&gt;70,'Lijsten dijkzone achtergrond'!B6,C16&gt;60,'Lijsten dijkzone achtergrond'!B5,C16&gt;35,'Lijsten dijkzone achtergrond'!B4,C16&gt;10,'Lijsten dijkzone achtergrond'!B3)</f>
        <v>#N/A</v>
      </c>
    </row>
    <row r="50" spans="1:25" x14ac:dyDescent="0.25">
      <c r="B50" s="43"/>
      <c r="C50" s="45" t="e" cm="1">
        <f t="array" ref="C50">_xlfn.IFS(C46="Nee","Let op: er is geen sprake van een overstroming, zorg dat de maximale diepte op 0 staat",C46="Ja","Let op: er is sprake van een overstroming, vul de maximale overstomingsdiepte in.")</f>
        <v>#N/A</v>
      </c>
      <c r="D50" s="65"/>
      <c r="F50" s="20" t="s">
        <v>5</v>
      </c>
      <c r="G50" s="206"/>
    </row>
    <row r="51" spans="1:25" ht="35.25" customHeight="1" x14ac:dyDescent="0.25">
      <c r="B51" s="20" t="s">
        <v>5</v>
      </c>
      <c r="C51" s="207"/>
      <c r="D51" s="68"/>
      <c r="F51" s="15"/>
      <c r="G51" s="21" t="s">
        <v>37</v>
      </c>
    </row>
    <row r="52" spans="1:25" ht="30.75" customHeight="1" x14ac:dyDescent="0.25">
      <c r="B52" s="15"/>
      <c r="C52" s="21" t="s">
        <v>38</v>
      </c>
      <c r="D52" s="66"/>
      <c r="F52" s="64"/>
      <c r="G52" s="64"/>
    </row>
    <row r="53" spans="1:25" s="24" customFormat="1" ht="26.25" customHeight="1" x14ac:dyDescent="0.25">
      <c r="A53" s="107"/>
      <c r="B53" s="108"/>
      <c r="C53" s="108"/>
      <c r="D53" s="64"/>
      <c r="E53" s="64"/>
      <c r="F53" s="13"/>
      <c r="G53" s="29" t="s">
        <v>39</v>
      </c>
      <c r="H53" s="64"/>
      <c r="I53" s="64"/>
      <c r="J53" s="64"/>
      <c r="K53" s="64"/>
      <c r="L53" s="64"/>
      <c r="M53" s="64"/>
      <c r="N53" s="64"/>
      <c r="O53" s="64"/>
      <c r="P53" s="64"/>
      <c r="Q53" s="64"/>
      <c r="R53" s="64"/>
      <c r="S53" s="64"/>
      <c r="T53" s="64"/>
      <c r="U53" s="64"/>
      <c r="V53" s="64"/>
      <c r="W53" s="64"/>
      <c r="X53" s="64"/>
      <c r="Y53" s="64"/>
    </row>
    <row r="54" spans="1:25" x14ac:dyDescent="0.25">
      <c r="B54" s="17"/>
      <c r="C54" s="16" t="s">
        <v>40</v>
      </c>
      <c r="D54" s="65"/>
      <c r="F54" s="27"/>
      <c r="G54" s="44"/>
    </row>
    <row r="55" spans="1:25" x14ac:dyDescent="0.25">
      <c r="B55" s="80" t="s">
        <v>15</v>
      </c>
      <c r="C55" s="81" t="e" cm="1">
        <f t="array" ref="C55">_xlfn.IFS(C16&gt;100,'Lijsten buitendijks achtergrond'!$B$40,C16&gt;70,'Lijsten buitendijks achtergrond'!$B$39,C16&gt;60,'Lijsten buitendijks achtergrond'!$B$38,C16&gt;35,'Lijsten buitendijks achtergrond'!$B$37,C16&gt;10,'Lijsten buitendijks achtergrond'!$B$36)</f>
        <v>#N/A</v>
      </c>
      <c r="D55" s="65"/>
      <c r="F55" s="20" t="s">
        <v>5</v>
      </c>
      <c r="G55" s="206"/>
    </row>
    <row r="56" spans="1:25" ht="30" x14ac:dyDescent="0.25">
      <c r="B56" s="15"/>
      <c r="C56" s="21" t="s">
        <v>42</v>
      </c>
      <c r="D56" s="66"/>
      <c r="E56" s="73"/>
      <c r="F56" s="15"/>
      <c r="G56" s="21" t="s">
        <v>43</v>
      </c>
    </row>
    <row r="57" spans="1:25" s="24" customFormat="1" ht="26.25" customHeight="1" x14ac:dyDescent="0.25">
      <c r="A57" s="107"/>
      <c r="B57" s="108"/>
      <c r="C57" s="108"/>
      <c r="D57" s="64"/>
      <c r="E57" s="64"/>
      <c r="F57" s="64"/>
      <c r="G57" s="64"/>
      <c r="H57" s="64"/>
      <c r="I57" s="64"/>
      <c r="J57" s="64"/>
      <c r="K57" s="64"/>
      <c r="L57" s="64"/>
      <c r="M57" s="64"/>
      <c r="N57" s="64"/>
      <c r="O57" s="64"/>
      <c r="P57" s="64"/>
      <c r="Q57" s="64"/>
      <c r="R57" s="64"/>
      <c r="S57" s="64"/>
      <c r="T57" s="64"/>
      <c r="U57" s="64"/>
      <c r="V57" s="64"/>
      <c r="W57" s="64"/>
      <c r="X57" s="64"/>
      <c r="Y57" s="64"/>
    </row>
    <row r="58" spans="1:25" x14ac:dyDescent="0.25">
      <c r="B58" s="17"/>
      <c r="C58" s="16" t="s">
        <v>44</v>
      </c>
      <c r="D58" s="65"/>
      <c r="F58" s="13"/>
      <c r="G58" s="29" t="s">
        <v>45</v>
      </c>
    </row>
    <row r="59" spans="1:25" x14ac:dyDescent="0.25">
      <c r="B59" s="20" t="s">
        <v>5</v>
      </c>
      <c r="C59" s="206"/>
      <c r="D59" s="66"/>
      <c r="F59" s="20" t="s">
        <v>5</v>
      </c>
      <c r="G59" s="206"/>
    </row>
    <row r="60" spans="1:25" ht="43.5" customHeight="1" x14ac:dyDescent="0.25">
      <c r="B60" s="15"/>
      <c r="C60" s="21" t="s">
        <v>47</v>
      </c>
      <c r="D60" s="66"/>
      <c r="E60" s="96"/>
      <c r="F60" s="15"/>
      <c r="G60" s="21" t="s">
        <v>48</v>
      </c>
    </row>
    <row r="61" spans="1:25" s="24" customFormat="1" ht="24.75" customHeight="1" x14ac:dyDescent="0.25">
      <c r="A61" s="107"/>
      <c r="B61" s="108"/>
      <c r="C61" s="108"/>
      <c r="D61" s="64"/>
      <c r="E61" s="96"/>
      <c r="F61" s="64"/>
      <c r="G61" s="64"/>
      <c r="H61" s="96"/>
      <c r="I61" s="64"/>
      <c r="J61" s="64"/>
      <c r="K61" s="64"/>
      <c r="L61" s="64"/>
      <c r="M61" s="64"/>
      <c r="N61" s="64"/>
      <c r="O61" s="64"/>
      <c r="P61" s="64"/>
      <c r="Q61" s="64"/>
      <c r="R61" s="64"/>
      <c r="S61" s="64"/>
      <c r="T61" s="64"/>
      <c r="U61" s="64"/>
      <c r="V61" s="64"/>
      <c r="W61" s="64"/>
      <c r="X61" s="64"/>
      <c r="Y61" s="64"/>
    </row>
    <row r="62" spans="1:25" x14ac:dyDescent="0.25">
      <c r="B62" s="17"/>
      <c r="C62" s="29" t="s">
        <v>49</v>
      </c>
      <c r="D62" s="65"/>
      <c r="F62" s="64"/>
      <c r="G62" s="64"/>
    </row>
    <row r="63" spans="1:25" ht="15" customHeight="1" x14ac:dyDescent="0.25">
      <c r="B63" s="43"/>
      <c r="C63" s="45" t="e" cm="1">
        <f t="array" ref="C63">_xlfn.IFS(C59="Nee","Let op: er is geen sprake van een overstroming, zorg dat de maximale diepte op 0 staat",C59="Ja","Let op: er is sprake van een overstroming, vul de maximale overstomingsdiepte in.")</f>
        <v>#N/A</v>
      </c>
      <c r="D63" s="68"/>
      <c r="F63" s="64"/>
      <c r="G63" s="64"/>
    </row>
    <row r="64" spans="1:25" ht="39.75" customHeight="1" x14ac:dyDescent="0.25">
      <c r="B64" s="20" t="s">
        <v>5</v>
      </c>
      <c r="C64" s="207"/>
      <c r="D64" s="68"/>
      <c r="F64" s="64"/>
      <c r="G64" s="64"/>
    </row>
    <row r="65" spans="1:25" ht="42" customHeight="1" x14ac:dyDescent="0.25">
      <c r="B65" s="15"/>
      <c r="C65" s="21" t="s">
        <v>38</v>
      </c>
      <c r="D65" s="66"/>
      <c r="E65" s="73"/>
      <c r="F65" s="64"/>
      <c r="G65" s="64"/>
    </row>
    <row r="66" spans="1:25" s="24" customFormat="1" ht="81.75" customHeight="1" x14ac:dyDescent="0.25">
      <c r="A66" s="64"/>
      <c r="B66" s="101"/>
      <c r="C66" s="102"/>
      <c r="D66" s="66"/>
      <c r="E66" s="73"/>
      <c r="F66" s="96"/>
      <c r="G66" s="96"/>
      <c r="H66" s="64"/>
      <c r="I66" s="64"/>
      <c r="J66" s="64"/>
      <c r="K66" s="64"/>
      <c r="L66" s="64"/>
      <c r="M66" s="64"/>
      <c r="N66" s="64"/>
      <c r="O66" s="64"/>
      <c r="P66" s="64"/>
      <c r="Q66" s="64"/>
      <c r="R66" s="64"/>
      <c r="S66" s="64"/>
      <c r="T66" s="64"/>
      <c r="U66" s="64"/>
      <c r="V66" s="64"/>
      <c r="W66" s="64"/>
      <c r="X66" s="64"/>
      <c r="Y66" s="64"/>
    </row>
    <row r="67" spans="1:25" x14ac:dyDescent="0.25">
      <c r="B67" s="35" t="s">
        <v>50</v>
      </c>
      <c r="C67" s="19"/>
      <c r="D67" s="65"/>
      <c r="F67" s="18" t="s">
        <v>51</v>
      </c>
      <c r="G67" s="19"/>
    </row>
    <row r="68" spans="1:25" ht="31.5" customHeight="1" x14ac:dyDescent="0.25">
      <c r="B68" s="187" t="s">
        <v>52</v>
      </c>
      <c r="C68" s="188"/>
      <c r="D68" s="65"/>
      <c r="F68" s="192" t="s">
        <v>53</v>
      </c>
      <c r="G68" s="188"/>
    </row>
    <row r="69" spans="1:25" ht="39.75" customHeight="1" x14ac:dyDescent="0.25">
      <c r="B69" s="78" t="s">
        <v>26</v>
      </c>
      <c r="C69" s="84" t="e" cm="1">
        <f t="array" ref="C69">_xlfn.IFS(AND(C46="nee",C59="nee"),"Kleine kans",AND(C46="nee",C59="ja"), "Middelgrote kans",AND(C46="ja",C59="ja"), "Grote kans",AND(C46="ja",C59="nee"),"Deze combinatie is niet mogelijk")</f>
        <v>#N/A</v>
      </c>
      <c r="D69" s="68"/>
      <c r="F69" s="78" t="s">
        <v>26</v>
      </c>
      <c r="G69" s="157" t="e" cm="1">
        <f t="array" ref="G69">_xlfn.IFS(AND(G45="Nee, helemaal niet",G50="Nee, helemaal niet"),"Geen kans, let op: er zijn wel andere klimaatrisico's",AND(G45="Nee, helemaal niet",G50="ja, deels"),"Kleine kans",AND(G45="Nee, helemaal niet",G50="Ja, volledig"),"Middelgrote kans",AND(G45="Ja, deels",G50="Ja, deels"),"Grote kans",AND(G45="Ja, deels",G50="Ja, volledig"),"Grote kans",AND(G45="Ja, volledig",G50="Ja, volledig"),"Grote kans",AND(G45="Ja, volledig",G50="Nee, helemaal niet"),"Dit antwoord is niet logisch, meer zeespiegelstijging leidt tot een grotere dijkversterking en meer ruimtebeslag",AND(G45="Ja, deels",G50="Nee, helemaal niet)","Dit antwoord is niet logisch, meer zeespiegelstijging leidt tot een grotere dijkversterking en meer ruimtebeslag"),)</f>
        <v>#N/A</v>
      </c>
    </row>
    <row r="70" spans="1:25" ht="87" customHeight="1" x14ac:dyDescent="0.25">
      <c r="B70" s="89" t="s">
        <v>54</v>
      </c>
      <c r="C70" s="109" t="e" cm="1">
        <f t="array" ref="C70">_xlfn.IFS(C69="Kleine kans",'Lijsten buitendijks achtergrond'!L2,C69="Middelgrote kans",'Lijsten buitendijks achtergrond'!L3,C69="Grote kans",'Lijsten buitendijks achtergrond'!L4)</f>
        <v>#N/A</v>
      </c>
      <c r="D70" s="66"/>
      <c r="E70" s="72"/>
      <c r="F70" s="121" t="s">
        <v>26</v>
      </c>
      <c r="G70" s="181" t="e" cm="1">
        <f t="array" ref="G70">_xlfn.IFS(G69="Geen kans, let op: er zijn wel andere klimaatrisico's",'Lijsten dijkzone achtergrond'!F2,G69="Kleine kans",'Lijsten dijkzone achtergrond'!F3,'- Vragenlijst quick-scan - '!G69="Middelgrote kans",'Lijsten dijkzone achtergrond'!F4,'- Vragenlijst quick-scan - '!G69="Grote kans",'Lijsten dijkzone achtergrond'!F5,G69="Dit antwoord is niet logisch, meer zeespiegelstijging leidt tot een grotere dijkversterking en meer ruimtebeslag",'Lijsten dijkzone achtergrond'!F6)</f>
        <v>#N/A</v>
      </c>
    </row>
    <row r="71" spans="1:25" s="24" customFormat="1" ht="81" customHeight="1" x14ac:dyDescent="0.25">
      <c r="A71" s="64"/>
      <c r="B71" s="110" t="s">
        <v>55</v>
      </c>
      <c r="C71" s="111" t="s">
        <v>56</v>
      </c>
      <c r="D71" s="64"/>
      <c r="E71" s="64"/>
      <c r="F71" s="64"/>
      <c r="G71" s="64"/>
      <c r="H71" s="64"/>
      <c r="I71" s="64"/>
      <c r="J71" s="64"/>
      <c r="K71" s="64"/>
      <c r="L71" s="64"/>
      <c r="M71" s="64"/>
      <c r="N71" s="64"/>
      <c r="O71" s="64"/>
      <c r="P71" s="64"/>
      <c r="Q71" s="64"/>
      <c r="R71" s="64"/>
      <c r="S71" s="64"/>
      <c r="T71" s="64"/>
      <c r="U71" s="64"/>
      <c r="V71" s="64"/>
      <c r="W71" s="64"/>
      <c r="X71" s="64"/>
      <c r="Y71" s="64"/>
    </row>
    <row r="72" spans="1:25" s="24" customFormat="1" ht="60.75" customHeight="1" x14ac:dyDescent="0.25">
      <c r="A72" s="64"/>
      <c r="B72" s="64"/>
      <c r="C72" s="69"/>
      <c r="D72" s="69"/>
      <c r="E72" s="64"/>
      <c r="F72" s="48" t="s">
        <v>57</v>
      </c>
      <c r="G72" s="49"/>
      <c r="H72" s="64"/>
      <c r="I72" s="64"/>
      <c r="J72" s="64"/>
      <c r="K72" s="64"/>
      <c r="L72" s="64"/>
      <c r="M72" s="64"/>
      <c r="N72" s="64"/>
      <c r="O72" s="64"/>
      <c r="P72" s="64"/>
      <c r="Q72" s="64"/>
      <c r="R72" s="64"/>
      <c r="S72" s="64"/>
      <c r="T72" s="64"/>
      <c r="U72" s="64"/>
      <c r="V72" s="64"/>
      <c r="W72" s="64"/>
      <c r="X72" s="64"/>
      <c r="Y72" s="64"/>
    </row>
    <row r="73" spans="1:25" s="24" customFormat="1" ht="21" customHeight="1" x14ac:dyDescent="0.25">
      <c r="A73" s="64"/>
      <c r="B73" s="100" t="s">
        <v>58</v>
      </c>
      <c r="C73" s="114"/>
      <c r="D73" s="69"/>
      <c r="E73" s="64"/>
      <c r="F73" s="195" t="s">
        <v>59</v>
      </c>
      <c r="G73" s="194"/>
      <c r="H73" s="64"/>
      <c r="I73" s="64"/>
      <c r="J73" s="64"/>
      <c r="K73" s="64"/>
      <c r="L73" s="64"/>
      <c r="M73" s="64"/>
      <c r="N73" s="64"/>
      <c r="O73" s="64"/>
      <c r="P73" s="64"/>
      <c r="Q73" s="64"/>
      <c r="R73" s="64"/>
      <c r="S73" s="64"/>
      <c r="T73" s="64"/>
      <c r="U73" s="64"/>
      <c r="V73" s="64"/>
      <c r="W73" s="64"/>
      <c r="X73" s="64"/>
      <c r="Y73" s="64"/>
    </row>
    <row r="74" spans="1:25" ht="121.5" customHeight="1" x14ac:dyDescent="0.25">
      <c r="B74" s="187"/>
      <c r="C74" s="189" t="s">
        <v>498</v>
      </c>
      <c r="D74" s="65"/>
      <c r="F74" s="98" t="s">
        <v>26</v>
      </c>
      <c r="G74" s="182" t="e">
        <f>VLOOKUP(G37,'Lijsten dijkzone achtergrond'!B1:G7,6,FALSE)</f>
        <v>#N/A</v>
      </c>
    </row>
    <row r="75" spans="1:25" ht="82.5" hidden="1" customHeight="1" x14ac:dyDescent="0.25">
      <c r="B75" s="78" t="s">
        <v>60</v>
      </c>
      <c r="C75" s="171" t="e">
        <f>IF(C83="",C82,C83)</f>
        <v>#N/A</v>
      </c>
      <c r="D75" s="67"/>
      <c r="F75" s="198"/>
      <c r="G75" s="199"/>
    </row>
    <row r="76" spans="1:25" ht="40.5" hidden="1" customHeight="1" x14ac:dyDescent="0.25">
      <c r="B76" s="135"/>
      <c r="C76" s="136" t="s">
        <v>61</v>
      </c>
      <c r="D76" s="70"/>
      <c r="E76" s="73"/>
      <c r="F76" s="198"/>
      <c r="G76" s="199"/>
    </row>
    <row r="77" spans="1:25" ht="40.5" hidden="1" customHeight="1" x14ac:dyDescent="0.25">
      <c r="B77" s="137"/>
      <c r="C77" s="138" t="e" cm="1">
        <f t="array" ref="C77">_xlfn.IFS(AND(C78&gt;0),"ja",AND(C78=0),"nee",AND(C78&lt;0),"nee")</f>
        <v>#N/A</v>
      </c>
      <c r="D77" s="70"/>
      <c r="E77" s="73"/>
      <c r="F77" s="198"/>
      <c r="G77" s="199"/>
    </row>
    <row r="78" spans="1:25" ht="40.5" hidden="1" customHeight="1" x14ac:dyDescent="0.25">
      <c r="B78" s="137" t="s">
        <v>26</v>
      </c>
      <c r="C78" s="139" t="e">
        <f>C51-C82</f>
        <v>#N/A</v>
      </c>
      <c r="F78" s="198"/>
      <c r="G78" s="199"/>
    </row>
    <row r="79" spans="1:25" ht="40.5" hidden="1" customHeight="1" x14ac:dyDescent="0.25">
      <c r="B79" s="140"/>
      <c r="C79" s="141" t="s">
        <v>62</v>
      </c>
      <c r="D79" s="70"/>
      <c r="F79" s="198"/>
      <c r="G79" s="199"/>
    </row>
    <row r="80" spans="1:25" ht="40.5" hidden="1" customHeight="1" x14ac:dyDescent="0.25">
      <c r="B80" s="137"/>
      <c r="C80" s="138" t="e" cm="1">
        <f t="array" ref="C80">_xlfn.IFS(AND(C81&gt;0),"ja",AND(C81=0),"nee",AND(C81&lt;0),"nee")</f>
        <v>#N/A</v>
      </c>
      <c r="D80" s="70"/>
      <c r="F80" s="198"/>
      <c r="G80" s="199"/>
    </row>
    <row r="81" spans="1:25" ht="40.5" hidden="1" customHeight="1" x14ac:dyDescent="0.25">
      <c r="B81" s="112" t="s">
        <v>26</v>
      </c>
      <c r="C81" s="113" t="e">
        <f>C64-C82</f>
        <v>#N/A</v>
      </c>
      <c r="F81" s="198"/>
      <c r="G81" s="199"/>
    </row>
    <row r="82" spans="1:25" ht="40.5" customHeight="1" x14ac:dyDescent="0.25">
      <c r="B82" s="78" t="s">
        <v>26</v>
      </c>
      <c r="C82" s="171" t="e">
        <f>VLOOKUP(C11,'Lijsten buitendijks achtergrond'!A3:D29,4,FALSE)</f>
        <v>#N/A</v>
      </c>
      <c r="F82" s="98" t="s">
        <v>26</v>
      </c>
      <c r="G82" s="182" t="e" cm="1">
        <f t="array" ref="G82">_xlfn.IFS(G69="Geen kans, let op: er zijn wel andere klimaatrisico's",'Lijsten dijkzone achtergrond'!H2,G69="Kleine kans",'Lijsten dijkzone achtergrond'!H3,G69="Middelgrote kans",'Lijsten dijkzone achtergrond'!H4,G69="Grote kans",'Lijsten dijkzone achtergrond'!H5,G69="Dit antwoord is niet logisch, meer zeespiegelstijging leidt tot een grotere dijkversterking en meer ruimtebeslag",'Lijsten dijkzone achtergrond'!H6)</f>
        <v>#N/A</v>
      </c>
    </row>
    <row r="83" spans="1:25" ht="40.5" customHeight="1" x14ac:dyDescent="0.25">
      <c r="B83" s="197" t="s">
        <v>492</v>
      </c>
      <c r="C83" s="212"/>
      <c r="F83" s="98" t="s">
        <v>26</v>
      </c>
      <c r="G83" s="182" t="e">
        <f>VLOOKUP(G55,'Lijsten dijkzone achtergrond'!D2:J7,6,FALSE)</f>
        <v>#N/A</v>
      </c>
    </row>
    <row r="84" spans="1:25" ht="61.5" customHeight="1" x14ac:dyDescent="0.25">
      <c r="B84" s="190" t="s">
        <v>63</v>
      </c>
      <c r="C84" s="191"/>
      <c r="D84" s="70"/>
      <c r="F84" s="98" t="s">
        <v>26</v>
      </c>
      <c r="G84" s="182" t="e">
        <f>VLOOKUP(G59,'Lijsten dijkzone achtergrond'!E1:J5,6,FALSE)</f>
        <v>#N/A</v>
      </c>
    </row>
    <row r="85" spans="1:25" ht="75" customHeight="1" x14ac:dyDescent="0.25">
      <c r="B85" s="88" t="e" cm="1">
        <f t="array" ref="B85">_xlfn.IFS(C85="#WAARDE!","Wanneer hier #WAARDE! Komt te staan is geen gevoeligheid voor overstromingen bekend. Er zal samen met het waterschap gekeken moeten worden naar de overstromingdiepte en het ontwerp.",C85="Kleine kans op functieuitval","Automatische cel",C85="Middelgrote kans op functieuitval","Automatische cel",C85= "Grote kans op functieuitval","Automatische cel")</f>
        <v>#N/A</v>
      </c>
      <c r="C85" s="87" t="e" cm="1">
        <f t="array" ref="C85">_xlfn.IFS(AND(C77="nee",C80="nee"),"Kleine kans op functieuitval",AND(C77="nee",C80="ja"),"Middelgrote kans op functieuitval",AND(C77="ja",C80="ja"),"Grote kans op functieuitval")</f>
        <v>#N/A</v>
      </c>
      <c r="D85" s="68"/>
      <c r="E85" s="72"/>
      <c r="F85" s="168"/>
      <c r="G85" s="169" t="s">
        <v>65</v>
      </c>
    </row>
    <row r="86" spans="1:25" s="24" customFormat="1" ht="66" customHeight="1" x14ac:dyDescent="0.25">
      <c r="A86" s="65"/>
      <c r="B86" s="46"/>
      <c r="C86" s="21" t="s">
        <v>64</v>
      </c>
      <c r="D86" s="67"/>
      <c r="E86" s="65"/>
      <c r="F86" s="170" t="s">
        <v>66</v>
      </c>
      <c r="G86" s="183" t="e">
        <f>VLOOKUP(C26,Tabel4[],2,FALSE)</f>
        <v>#N/A</v>
      </c>
      <c r="H86" s="64"/>
      <c r="I86" s="64"/>
      <c r="J86" s="64"/>
      <c r="K86" s="64"/>
      <c r="L86" s="64"/>
      <c r="M86" s="64"/>
      <c r="N86" s="64"/>
      <c r="O86" s="64"/>
      <c r="P86" s="64"/>
      <c r="Q86" s="64"/>
      <c r="R86" s="64"/>
      <c r="S86" s="64"/>
      <c r="T86" s="64"/>
      <c r="U86" s="64"/>
      <c r="V86" s="64"/>
      <c r="W86" s="64"/>
      <c r="X86" s="64"/>
      <c r="Y86" s="64"/>
    </row>
    <row r="87" spans="1:25" s="24" customFormat="1" ht="70.5" customHeight="1" x14ac:dyDescent="0.25">
      <c r="A87" s="65"/>
      <c r="B87" s="65"/>
      <c r="C87" s="70"/>
      <c r="D87" s="67"/>
      <c r="E87" s="200"/>
      <c r="F87" s="201"/>
      <c r="G87" s="202"/>
      <c r="H87" s="200"/>
      <c r="I87" s="200"/>
      <c r="J87" s="200"/>
      <c r="K87" s="107"/>
      <c r="L87" s="64"/>
      <c r="M87" s="64"/>
      <c r="N87" s="64"/>
      <c r="O87" s="64"/>
      <c r="P87" s="64"/>
      <c r="Q87" s="64"/>
      <c r="R87" s="64"/>
      <c r="S87" s="64"/>
      <c r="T87" s="64"/>
      <c r="U87" s="64"/>
      <c r="V87" s="64"/>
      <c r="W87" s="64"/>
      <c r="X87" s="64"/>
      <c r="Y87" s="64"/>
    </row>
    <row r="88" spans="1:25" ht="21" x14ac:dyDescent="0.35">
      <c r="B88" s="62" t="s">
        <v>67</v>
      </c>
      <c r="C88" s="104"/>
      <c r="D88" s="65"/>
      <c r="E88" s="200"/>
      <c r="F88" s="201"/>
      <c r="G88" s="202"/>
      <c r="H88" s="200"/>
      <c r="I88" s="200"/>
      <c r="J88" s="200"/>
      <c r="K88" s="107"/>
    </row>
    <row r="89" spans="1:25" ht="66.75" customHeight="1" x14ac:dyDescent="0.25">
      <c r="B89" s="85" t="s">
        <v>68</v>
      </c>
      <c r="C89" s="86"/>
      <c r="D89" s="71"/>
      <c r="E89" s="200"/>
      <c r="F89" s="203"/>
      <c r="G89" s="203"/>
      <c r="H89" s="200"/>
      <c r="I89" s="200"/>
      <c r="J89" s="200"/>
      <c r="K89" s="107"/>
    </row>
    <row r="90" spans="1:25" ht="61.9" customHeight="1" x14ac:dyDescent="0.25">
      <c r="B90" s="30"/>
      <c r="C90" s="115" t="s">
        <v>499</v>
      </c>
      <c r="D90" s="67"/>
      <c r="E90" s="200"/>
      <c r="F90" s="203"/>
      <c r="G90" s="203"/>
      <c r="H90" s="200"/>
      <c r="I90" s="200"/>
      <c r="J90" s="200"/>
      <c r="K90" s="107"/>
    </row>
    <row r="91" spans="1:25" x14ac:dyDescent="0.25">
      <c r="B91" s="128" t="s">
        <v>69</v>
      </c>
      <c r="C91" s="184" t="s">
        <v>71</v>
      </c>
      <c r="D91" s="67"/>
      <c r="E91" s="200"/>
      <c r="F91" s="203"/>
      <c r="G91" s="203"/>
      <c r="H91" s="200"/>
      <c r="I91" s="200"/>
      <c r="J91" s="200"/>
      <c r="K91" s="107"/>
    </row>
    <row r="92" spans="1:25" ht="65.25" customHeight="1" x14ac:dyDescent="0.25">
      <c r="B92" s="224" t="s">
        <v>70</v>
      </c>
      <c r="C92" s="225"/>
      <c r="D92" s="67"/>
      <c r="E92" s="200"/>
      <c r="F92" s="203"/>
      <c r="G92" s="203"/>
      <c r="H92" s="200"/>
      <c r="I92" s="200"/>
      <c r="J92" s="200"/>
      <c r="K92" s="107"/>
    </row>
    <row r="93" spans="1:25" ht="34.5" customHeight="1" x14ac:dyDescent="0.25">
      <c r="B93" s="131" t="s">
        <v>365</v>
      </c>
      <c r="C93" s="208" t="s">
        <v>71</v>
      </c>
      <c r="D93" s="67"/>
      <c r="E93" s="200"/>
      <c r="F93" s="200"/>
      <c r="G93" s="200"/>
      <c r="H93" s="200"/>
      <c r="I93" s="200"/>
      <c r="J93" s="200"/>
      <c r="K93" s="107"/>
    </row>
    <row r="94" spans="1:25" ht="48.75" customHeight="1" x14ac:dyDescent="0.25">
      <c r="B94" s="132" t="s">
        <v>366</v>
      </c>
      <c r="C94" s="209"/>
      <c r="D94" s="67"/>
      <c r="E94" s="200"/>
      <c r="F94" s="200"/>
      <c r="G94" s="200"/>
      <c r="H94" s="200"/>
      <c r="I94" s="200"/>
      <c r="J94" s="200"/>
      <c r="K94" s="107"/>
    </row>
    <row r="95" spans="1:25" ht="42.75" customHeight="1" x14ac:dyDescent="0.25">
      <c r="B95" s="133" t="s">
        <v>367</v>
      </c>
      <c r="C95" s="209" t="s">
        <v>71</v>
      </c>
      <c r="D95" s="67"/>
      <c r="F95" s="64"/>
      <c r="G95" s="64"/>
    </row>
    <row r="96" spans="1:25" ht="150.75" customHeight="1" x14ac:dyDescent="0.25">
      <c r="B96" s="134" t="s">
        <v>469</v>
      </c>
      <c r="C96" s="210"/>
      <c r="D96" s="66"/>
      <c r="F96" s="64"/>
      <c r="G96" s="64"/>
    </row>
    <row r="97" spans="1:25" s="31" customFormat="1" ht="28.9" customHeight="1" x14ac:dyDescent="0.25">
      <c r="A97" s="64"/>
      <c r="B97" s="64"/>
      <c r="C97" s="64"/>
      <c r="D97" s="64"/>
      <c r="E97" s="64"/>
      <c r="F97" s="64"/>
      <c r="G97" s="64"/>
      <c r="H97" s="64"/>
      <c r="I97" s="64"/>
      <c r="J97" s="64"/>
      <c r="K97" s="64"/>
      <c r="L97" s="64"/>
      <c r="M97" s="64"/>
      <c r="N97" s="64"/>
      <c r="O97" s="64"/>
      <c r="P97" s="64"/>
      <c r="Q97" s="64"/>
      <c r="R97" s="64"/>
      <c r="S97" s="64"/>
      <c r="T97" s="64"/>
      <c r="U97" s="64"/>
      <c r="V97" s="64"/>
      <c r="W97" s="64"/>
      <c r="X97" s="64"/>
      <c r="Y97" s="64"/>
    </row>
    <row r="98" spans="1:25" ht="21" hidden="1" customHeight="1" x14ac:dyDescent="0.25">
      <c r="B98" s="32" t="s">
        <v>72</v>
      </c>
      <c r="C98" s="33" t="e">
        <f>(C78-C96)</f>
        <v>#N/A</v>
      </c>
      <c r="F98" s="64"/>
      <c r="G98" s="64"/>
    </row>
    <row r="99" spans="1:25" ht="21" hidden="1" customHeight="1" x14ac:dyDescent="0.25">
      <c r="B99" s="32"/>
      <c r="C99" s="33" t="e" cm="1">
        <f t="array" ref="C99">_xlfn.IFS(OR(C98&gt;0),"ja",OR(C98=0),"ja",OR(C98&lt;0),"nee")</f>
        <v>#N/A</v>
      </c>
      <c r="D99" s="66"/>
      <c r="F99" s="64"/>
      <c r="G99" s="64"/>
    </row>
    <row r="100" spans="1:25" ht="24" hidden="1" customHeight="1" x14ac:dyDescent="0.25">
      <c r="B100" s="32" t="s">
        <v>73</v>
      </c>
      <c r="C100" s="33" t="e">
        <f>C81-C96</f>
        <v>#N/A</v>
      </c>
      <c r="D100" s="66"/>
      <c r="F100" s="64"/>
      <c r="G100" s="64"/>
    </row>
    <row r="101" spans="1:25" ht="24" hidden="1" customHeight="1" x14ac:dyDescent="0.25">
      <c r="B101" s="32"/>
      <c r="C101" s="33" t="e" cm="1">
        <f t="array" ref="C101">_xlfn.IFS(OR(C100&gt;0),"ja",OR(C100=0),"ja",OR(C100&lt;0),"nee")</f>
        <v>#N/A</v>
      </c>
      <c r="D101" s="66"/>
      <c r="F101" s="64"/>
      <c r="G101" s="64"/>
    </row>
    <row r="102" spans="1:25" ht="26.25" customHeight="1" x14ac:dyDescent="0.25">
      <c r="B102" s="35" t="s">
        <v>74</v>
      </c>
      <c r="C102" s="156"/>
      <c r="D102" s="66"/>
      <c r="F102" s="64"/>
      <c r="G102" s="64"/>
    </row>
    <row r="103" spans="1:25" ht="55.5" customHeight="1" x14ac:dyDescent="0.25">
      <c r="B103" s="179" t="s">
        <v>489</v>
      </c>
      <c r="C103" s="99" t="e" cm="1">
        <f t="array" ref="C103">_xlfn.IFS(AND(C99="nee",C101="nee"),"Kleine kans op functieuitval na het nemen van maatregelen",AND(C99="nee",C101="ja"),"Middelgrote kans op functieuitval na het nemen van maatregelen",AND(C99="ja",C101="ja"),"Grote kans op functieuitval na het nemen van maatregelen")</f>
        <v>#N/A</v>
      </c>
      <c r="D103" s="66"/>
      <c r="F103" s="64"/>
      <c r="G103" s="64"/>
    </row>
    <row r="104" spans="1:25" ht="45.75" customHeight="1" x14ac:dyDescent="0.25">
      <c r="B104" s="178" t="s">
        <v>495</v>
      </c>
      <c r="C104" s="99" t="str" cm="1">
        <f t="array" ref="C104">_xlfn.IFS(OR(C96='Lijsten buitendijks achtergrond'!P3),"Er zijn geen maatregelen gepland, bespreek met waterschap en gemeente wat er nodig is",OR(C96&gt;C64), "Kleine kans op overstroming na nemen maatregel",OR(C96=C64),"Middelgrote kans op overstroming na nemen maatregel",OR(C96&lt;C64),"Grote kans op overstroming na nemen maatregel")</f>
        <v>Er zijn geen maatregelen gepland, bespreek met waterschap en gemeente wat er nodig is</v>
      </c>
      <c r="D104" s="66"/>
      <c r="F104" s="64"/>
      <c r="G104" s="64"/>
    </row>
    <row r="105" spans="1:25" ht="69.75" customHeight="1" x14ac:dyDescent="0.25">
      <c r="B105" s="15"/>
      <c r="C105" s="21" t="s">
        <v>490</v>
      </c>
      <c r="D105" s="66"/>
      <c r="F105" s="64"/>
      <c r="G105" s="64"/>
    </row>
    <row r="106" spans="1:25" ht="10.5" customHeight="1" x14ac:dyDescent="0.25">
      <c r="B106" s="64"/>
      <c r="C106" s="64"/>
      <c r="F106" s="64"/>
      <c r="G106" s="64"/>
    </row>
    <row r="107" spans="1:25" ht="51.75" customHeight="1" x14ac:dyDescent="0.25">
      <c r="B107" s="116" t="s">
        <v>75</v>
      </c>
      <c r="C107" s="34" t="str">
        <f>IF(C95="Ja, ik maak aanpassingen aan het object waardoor vloedschotten geplaatst kunnen worden.",'Lijsten buitendijks achtergrond'!R2,"Geen specifieke mededelingen.")</f>
        <v>Geen specifieke mededelingen.</v>
      </c>
      <c r="D107" s="66"/>
      <c r="F107" s="64"/>
      <c r="G107" s="64"/>
    </row>
    <row r="108" spans="1:25" s="64" customFormat="1" ht="29.25" customHeight="1" x14ac:dyDescent="0.25">
      <c r="B108" s="117"/>
      <c r="C108" s="47" t="e" cm="1">
        <f t="array" ref="C108">_xlfn.IFS(C95="Ja, ik maak aanpassingen aan het object waardoor vloedschotten geplaatst kunnen worden.",C96-C64)</f>
        <v>#N/A</v>
      </c>
      <c r="D108" s="66"/>
    </row>
    <row r="109" spans="1:25" ht="61.5" customHeight="1" x14ac:dyDescent="0.25">
      <c r="B109" s="74"/>
      <c r="C109" s="75"/>
      <c r="F109" s="64"/>
      <c r="G109" s="64"/>
    </row>
    <row r="110" spans="1:25" ht="25.5" customHeight="1" x14ac:dyDescent="0.25">
      <c r="B110" s="48" t="s">
        <v>76</v>
      </c>
      <c r="C110" s="49"/>
      <c r="F110" s="64"/>
      <c r="G110" s="64"/>
    </row>
    <row r="111" spans="1:25" ht="31.5" customHeight="1" x14ac:dyDescent="0.25">
      <c r="B111" s="193" t="s">
        <v>59</v>
      </c>
      <c r="C111" s="194"/>
      <c r="D111" s="72"/>
      <c r="F111" s="64"/>
      <c r="G111" s="64"/>
    </row>
    <row r="112" spans="1:25" ht="72.75" customHeight="1" x14ac:dyDescent="0.25">
      <c r="B112" s="90" t="s">
        <v>77</v>
      </c>
      <c r="C112" s="90" t="e" cm="1">
        <f t="array" ref="C112">_xlfn.IFS(AND(C46="nee",C59="nee"),'Lijsten buitendijks achtergrond'!S2,AND(C46="nee",C59="ja"), 'Lijsten buitendijks achtergrond'!S3,AND(C46="ja",C59="ja"), 'Lijsten buitendijks achtergrond'!S4)</f>
        <v>#N/A</v>
      </c>
      <c r="F112" s="64"/>
      <c r="G112" s="64"/>
    </row>
    <row r="113" spans="1:25" ht="95.25" customHeight="1" x14ac:dyDescent="0.25">
      <c r="B113" s="91" t="s">
        <v>78</v>
      </c>
      <c r="C113" s="91" t="e" cm="1">
        <f t="array" ref="C113">_xlfn.IFS(AND(C77="nee",C80="nee"),'Lijsten buitendijks achtergrond'!T2,AND(C77="nee",C80="ja"),'Lijsten buitendijks achtergrond'!T3,AND(C77="ja",C80="ja"),'Lijsten buitendijks achtergrond'!T4)</f>
        <v>#N/A</v>
      </c>
      <c r="F113" s="64"/>
      <c r="G113" s="64"/>
    </row>
    <row r="114" spans="1:25" ht="57" customHeight="1" x14ac:dyDescent="0.25">
      <c r="B114" s="92" t="s">
        <v>79</v>
      </c>
      <c r="C114" s="90" t="e" cm="1">
        <f t="array" ref="C114">_xlfn.IFS((C41="ja"),'Lijsten buitendijks achtergrond'!U2,AND(C41="nee"),'Lijsten buitendijks achtergrond'!U3)</f>
        <v>#N/A</v>
      </c>
      <c r="F114" s="64"/>
      <c r="G114" s="64"/>
    </row>
    <row r="115" spans="1:25" ht="45.75" customHeight="1" x14ac:dyDescent="0.25">
      <c r="B115" s="90" t="s">
        <v>80</v>
      </c>
      <c r="C115" s="91" t="e" cm="1">
        <f t="array" ref="C115">_xlfn.IFS(OR(C91='Lijsten buitendijks achtergrond'!M3),'Lijsten buitendijks achtergrond'!V2,OR(C93='Lijsten buitendijks achtergrond'!M5:M6),'Lijsten buitendijks achtergrond'!V4,OR(C93='Lijsten buitendijks achtergrond'!M7:M13),'Lijsten buitendijks achtergrond'!V3,OR(C95='Lijsten buitendijks achtergrond'!O3:O8),'Lijsten buitendijks achtergrond'!V3,OR(C94='Lijsten buitendijks achtergrond'!N3:N10),'Lijsten buitendijks achtergrond'!V5)</f>
        <v>#N/A</v>
      </c>
      <c r="F115" s="64"/>
      <c r="G115" s="64"/>
    </row>
    <row r="116" spans="1:25" ht="45.75" customHeight="1" x14ac:dyDescent="0.25">
      <c r="B116" s="90" t="s">
        <v>375</v>
      </c>
      <c r="C116" s="91" t="e" cm="1">
        <f t="array" ref="C116">_xlfn.IFS(C11='Lijsten buitendijks achtergrond'!A24,"Wanneer de investering gedaan wordt in het gebied van Havenbedrijf Rotterdam, neem contact op met het Havenbedrijf.",C11='Lijsten buitendijks achtergrond'!A25,"Wanneer de investering gedaan wordt in het gebied van Havenbedrijf Rotterdam, neem contact op met het Havenbedrijf.",C11='Lijsten buitendijks achtergrond'!A26,"Wanneer de investering gedaan wordt in het gebied van Havenbedrijf Rotterdam, neem contact op met het Havenbedrijf.")</f>
        <v>#N/A</v>
      </c>
      <c r="F116" s="64"/>
      <c r="G116" s="64"/>
    </row>
    <row r="117" spans="1:25" s="24" customFormat="1" ht="55.9" customHeight="1" x14ac:dyDescent="0.25">
      <c r="A117" s="64"/>
      <c r="B117" s="90" t="s">
        <v>81</v>
      </c>
      <c r="C117" s="213" t="e" cm="1">
        <f t="array" ref="C117">_xlfn.IFS(C103="Kleine kans op functieuitval na het nemen van maatregelen",'Lijsten buitendijks achtergrond'!W2,C103="Middelgrote kans op functieuitval na het nemen van maatregelen",'Lijsten buitendijks achtergrond'!W3,C103="Grote kans op functieuitval na het nemen van maatregelen",'Lijsten buitendijks achtergrond'!W4)</f>
        <v>#N/A</v>
      </c>
      <c r="D117" s="64"/>
      <c r="E117" s="64"/>
      <c r="F117" s="64"/>
      <c r="G117" s="64"/>
      <c r="H117" s="64"/>
      <c r="I117" s="64"/>
      <c r="J117" s="64"/>
      <c r="K117" s="64"/>
      <c r="L117" s="64"/>
      <c r="M117" s="64"/>
      <c r="N117" s="64"/>
      <c r="O117" s="64"/>
      <c r="P117" s="64"/>
      <c r="Q117" s="64"/>
      <c r="R117" s="64"/>
      <c r="S117" s="64"/>
      <c r="T117" s="64"/>
      <c r="U117" s="64"/>
      <c r="V117" s="64"/>
      <c r="W117" s="64"/>
      <c r="X117" s="64"/>
      <c r="Y117" s="64"/>
    </row>
    <row r="118" spans="1:25" s="24" customFormat="1" ht="117.75" customHeight="1" x14ac:dyDescent="0.25">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row>
    <row r="119" spans="1:25" s="24" customFormat="1" ht="33" customHeight="1" x14ac:dyDescent="0.25">
      <c r="A119" s="64"/>
      <c r="B119" s="220" t="s">
        <v>82</v>
      </c>
      <c r="C119" s="221"/>
      <c r="D119" s="64"/>
      <c r="E119" s="64"/>
      <c r="F119" s="64"/>
      <c r="G119" s="64"/>
      <c r="H119" s="64"/>
      <c r="I119" s="64"/>
      <c r="J119" s="64"/>
      <c r="K119" s="64"/>
      <c r="L119" s="64"/>
      <c r="M119" s="64"/>
      <c r="N119" s="64"/>
      <c r="O119" s="64"/>
      <c r="P119" s="64"/>
      <c r="Q119" s="64"/>
      <c r="R119" s="64"/>
      <c r="S119" s="64"/>
      <c r="T119" s="64"/>
      <c r="U119" s="64"/>
      <c r="V119" s="64"/>
      <c r="W119" s="64"/>
      <c r="X119" s="64"/>
      <c r="Y119" s="64"/>
    </row>
    <row r="120" spans="1:25" ht="3.75" customHeight="1" x14ac:dyDescent="0.25">
      <c r="B120" s="64"/>
      <c r="C120" s="64"/>
      <c r="F120" s="64"/>
      <c r="G120" s="64"/>
    </row>
    <row r="121" spans="1:25" ht="21" x14ac:dyDescent="0.35">
      <c r="B121" s="59" t="s">
        <v>83</v>
      </c>
      <c r="C121" s="58"/>
      <c r="F121" s="64"/>
      <c r="G121" s="64"/>
    </row>
    <row r="122" spans="1:25" x14ac:dyDescent="0.25">
      <c r="B122" s="25" t="s">
        <v>84</v>
      </c>
      <c r="C122" s="26"/>
      <c r="F122" s="64"/>
      <c r="G122" s="64"/>
    </row>
    <row r="123" spans="1:25" x14ac:dyDescent="0.25">
      <c r="B123" s="27"/>
      <c r="C123" s="28" t="s">
        <v>85</v>
      </c>
      <c r="F123" s="64"/>
      <c r="G123" s="64"/>
    </row>
    <row r="124" spans="1:25" ht="66.75" customHeight="1" x14ac:dyDescent="0.25">
      <c r="B124" s="142" t="s">
        <v>86</v>
      </c>
      <c r="C124" s="148" t="e">
        <f>VLOOKUP(C11,'Schade tabel achtergrond'!A1:C30,2,FALSE)</f>
        <v>#N/A</v>
      </c>
      <c r="F124" s="64"/>
      <c r="G124" s="64"/>
    </row>
    <row r="125" spans="1:25" x14ac:dyDescent="0.25">
      <c r="B125" s="143"/>
      <c r="C125" s="150" t="s">
        <v>87</v>
      </c>
      <c r="F125" s="64"/>
      <c r="G125" s="64"/>
    </row>
    <row r="126" spans="1:25" s="24" customFormat="1" ht="57" customHeight="1" x14ac:dyDescent="0.25">
      <c r="A126" s="64"/>
      <c r="B126" s="144" t="s">
        <v>86</v>
      </c>
      <c r="C126" s="152" t="e">
        <f>VLOOKUP(C11,'Schade tabel achtergrond'!A1:C30,3,FALSE)</f>
        <v>#N/A</v>
      </c>
      <c r="D126" s="64"/>
      <c r="E126" s="64"/>
      <c r="F126" s="64"/>
      <c r="G126" s="64"/>
      <c r="H126" s="64"/>
      <c r="I126" s="64"/>
      <c r="J126" s="64"/>
      <c r="K126" s="64"/>
      <c r="L126" s="64"/>
      <c r="M126" s="64"/>
      <c r="N126" s="64"/>
      <c r="O126" s="64"/>
      <c r="P126" s="64"/>
      <c r="Q126" s="64"/>
      <c r="R126" s="64"/>
      <c r="S126" s="64"/>
      <c r="T126" s="64"/>
      <c r="U126" s="64"/>
      <c r="V126" s="64"/>
      <c r="W126" s="64"/>
      <c r="X126" s="64"/>
      <c r="Y126" s="64"/>
    </row>
    <row r="127" spans="1:25" x14ac:dyDescent="0.25">
      <c r="B127" s="64"/>
      <c r="C127" s="64"/>
      <c r="F127" s="64"/>
      <c r="G127" s="64"/>
    </row>
    <row r="128" spans="1:25" x14ac:dyDescent="0.25">
      <c r="B128" s="145"/>
      <c r="C128" s="146" t="s">
        <v>88</v>
      </c>
      <c r="F128" s="64"/>
      <c r="G128" s="64"/>
    </row>
    <row r="129" spans="1:25" ht="73.5" customHeight="1" x14ac:dyDescent="0.25">
      <c r="B129" s="147" t="s">
        <v>86</v>
      </c>
      <c r="C129" s="148" t="e">
        <f>VLOOKUP(C11,'Schade tabel achtergrond'!A1:E30,4,FALSE)</f>
        <v>#N/A</v>
      </c>
      <c r="F129" s="64"/>
      <c r="G129" s="64"/>
    </row>
    <row r="130" spans="1:25" x14ac:dyDescent="0.25">
      <c r="B130" s="149"/>
      <c r="C130" s="150" t="s">
        <v>87</v>
      </c>
      <c r="F130" s="64"/>
      <c r="G130" s="64"/>
    </row>
    <row r="131" spans="1:25" s="24" customFormat="1" ht="51" customHeight="1" x14ac:dyDescent="0.25">
      <c r="A131" s="64"/>
      <c r="B131" s="151" t="s">
        <v>86</v>
      </c>
      <c r="C131" s="152" t="e">
        <f>VLOOKUP(C11,'Schade tabel achtergrond'!A1:E30,5,FALSE)</f>
        <v>#N/A</v>
      </c>
      <c r="D131" s="64"/>
      <c r="E131" s="64"/>
      <c r="F131" s="64"/>
      <c r="G131" s="64"/>
      <c r="H131" s="64"/>
      <c r="I131" s="64"/>
      <c r="J131" s="64"/>
      <c r="K131" s="64"/>
      <c r="L131" s="64"/>
      <c r="M131" s="64"/>
      <c r="N131" s="64"/>
      <c r="O131" s="64"/>
      <c r="P131" s="64"/>
      <c r="Q131" s="64"/>
      <c r="R131" s="64"/>
      <c r="S131" s="64"/>
      <c r="T131" s="64"/>
      <c r="U131" s="64"/>
      <c r="V131" s="64"/>
      <c r="W131" s="64"/>
      <c r="X131" s="64"/>
      <c r="Y131" s="64"/>
    </row>
    <row r="132" spans="1:25" x14ac:dyDescent="0.25">
      <c r="B132" s="153"/>
      <c r="C132" s="154"/>
      <c r="F132" s="64"/>
      <c r="G132" s="64"/>
    </row>
    <row r="133" spans="1:25" x14ac:dyDescent="0.25">
      <c r="B133" s="13"/>
      <c r="C133" s="16" t="s">
        <v>89</v>
      </c>
      <c r="F133" s="64"/>
      <c r="G133" s="64"/>
    </row>
    <row r="134" spans="1:25" ht="54" customHeight="1" x14ac:dyDescent="0.25">
      <c r="B134" s="147" t="s">
        <v>86</v>
      </c>
      <c r="C134" s="148" t="e">
        <f>VLOOKUP(C11,'Schade tabel achtergrond'!A1:G30,6,FALSE)</f>
        <v>#N/A</v>
      </c>
      <c r="F134" s="64"/>
      <c r="G134" s="64"/>
    </row>
    <row r="135" spans="1:25" x14ac:dyDescent="0.25">
      <c r="B135" s="149"/>
      <c r="C135" s="150" t="s">
        <v>87</v>
      </c>
      <c r="F135" s="64"/>
      <c r="G135" s="64"/>
    </row>
    <row r="136" spans="1:25" s="24" customFormat="1" ht="56.25" customHeight="1" x14ac:dyDescent="0.25">
      <c r="A136" s="64"/>
      <c r="B136" s="151" t="s">
        <v>86</v>
      </c>
      <c r="C136" s="152" t="e">
        <f>VLOOKUP(C11,'Schade tabel achtergrond'!A1:G30,7,FALSE)</f>
        <v>#N/A</v>
      </c>
      <c r="D136" s="64"/>
      <c r="E136" s="64"/>
      <c r="F136" s="64"/>
      <c r="G136" s="64"/>
      <c r="H136" s="64"/>
      <c r="I136" s="64"/>
      <c r="J136" s="64"/>
      <c r="K136" s="64"/>
      <c r="L136" s="64"/>
      <c r="M136" s="64"/>
      <c r="N136" s="64"/>
      <c r="O136" s="64"/>
      <c r="P136" s="64"/>
      <c r="Q136" s="64"/>
      <c r="R136" s="64"/>
      <c r="S136" s="64"/>
      <c r="T136" s="64"/>
      <c r="U136" s="64"/>
      <c r="V136" s="64"/>
      <c r="W136" s="64"/>
      <c r="X136" s="64"/>
      <c r="Y136" s="64"/>
    </row>
    <row r="137" spans="1:25" x14ac:dyDescent="0.25">
      <c r="B137" s="24"/>
      <c r="C137" s="24"/>
      <c r="F137" s="64"/>
      <c r="G137" s="64"/>
    </row>
    <row r="138" spans="1:25" x14ac:dyDescent="0.25">
      <c r="B138" s="13"/>
      <c r="C138" s="16" t="s">
        <v>90</v>
      </c>
      <c r="F138" s="64"/>
      <c r="G138" s="64"/>
    </row>
    <row r="139" spans="1:25" ht="60.75" customHeight="1" x14ac:dyDescent="0.25">
      <c r="B139" s="142" t="s">
        <v>86</v>
      </c>
      <c r="C139" s="180" t="e">
        <f>VLOOKUP(C11,'Schade tabel achtergrond'!A1:I30,8,FALSE)</f>
        <v>#N/A</v>
      </c>
      <c r="F139" s="64"/>
      <c r="G139" s="64"/>
    </row>
    <row r="140" spans="1:25" x14ac:dyDescent="0.25">
      <c r="B140" s="143"/>
      <c r="C140" s="150" t="s">
        <v>87</v>
      </c>
      <c r="F140" s="64"/>
      <c r="G140" s="64"/>
    </row>
    <row r="141" spans="1:25" s="24" customFormat="1" ht="68.25" customHeight="1" x14ac:dyDescent="0.25">
      <c r="A141" s="64"/>
      <c r="B141" s="144" t="s">
        <v>86</v>
      </c>
      <c r="C141" s="152" t="e">
        <f>VLOOKUP(C11,'Schade tabel achtergrond'!A1:I30,9,FALSE)</f>
        <v>#N/A</v>
      </c>
      <c r="D141" s="64"/>
      <c r="E141" s="64"/>
      <c r="F141" s="64"/>
      <c r="G141" s="64"/>
      <c r="H141" s="64"/>
      <c r="I141" s="64"/>
      <c r="J141" s="64"/>
      <c r="K141" s="64"/>
      <c r="L141" s="64"/>
      <c r="M141" s="64"/>
      <c r="N141" s="64"/>
      <c r="O141" s="64"/>
      <c r="P141" s="64"/>
      <c r="Q141" s="64"/>
      <c r="R141" s="64"/>
      <c r="S141" s="64"/>
      <c r="T141" s="64"/>
      <c r="U141" s="64"/>
      <c r="V141" s="64"/>
      <c r="W141" s="64"/>
      <c r="X141" s="64"/>
      <c r="Y141" s="64"/>
    </row>
    <row r="142" spans="1:25" x14ac:dyDescent="0.25">
      <c r="B142" s="24"/>
      <c r="C142" s="24"/>
      <c r="F142" s="64"/>
      <c r="G142" s="64"/>
    </row>
    <row r="143" spans="1:25" x14ac:dyDescent="0.25">
      <c r="B143" s="18" t="s">
        <v>91</v>
      </c>
      <c r="C143" s="19"/>
      <c r="F143" s="64"/>
      <c r="G143" s="64"/>
    </row>
    <row r="144" spans="1:25" x14ac:dyDescent="0.25">
      <c r="B144" s="94" t="s">
        <v>59</v>
      </c>
      <c r="C144" s="95"/>
      <c r="F144" s="64"/>
      <c r="G144" s="64"/>
    </row>
    <row r="145" spans="2:7" ht="98.25" customHeight="1" x14ac:dyDescent="0.25">
      <c r="B145" s="155" t="s">
        <v>92</v>
      </c>
      <c r="C145" s="93" t="s">
        <v>93</v>
      </c>
      <c r="F145" s="64"/>
      <c r="G145" s="64"/>
    </row>
    <row r="146" spans="2:7" ht="90" customHeight="1" x14ac:dyDescent="0.25">
      <c r="B146" s="155" t="s">
        <v>88</v>
      </c>
      <c r="C146" s="93" t="s">
        <v>94</v>
      </c>
      <c r="F146" s="64"/>
      <c r="G146" s="64"/>
    </row>
    <row r="147" spans="2:7" ht="92.25" customHeight="1" x14ac:dyDescent="0.25">
      <c r="B147" s="155" t="s">
        <v>89</v>
      </c>
      <c r="C147" s="93" t="s">
        <v>95</v>
      </c>
      <c r="F147" s="64"/>
      <c r="G147" s="64"/>
    </row>
    <row r="148" spans="2:7" s="64" customFormat="1" ht="62.25" customHeight="1" x14ac:dyDescent="0.25">
      <c r="B148" s="155" t="s">
        <v>90</v>
      </c>
      <c r="C148" s="93" t="s">
        <v>96</v>
      </c>
    </row>
    <row r="149" spans="2:7" s="64" customFormat="1" x14ac:dyDescent="0.25"/>
    <row r="150" spans="2:7" s="64" customFormat="1" x14ac:dyDescent="0.25"/>
    <row r="151" spans="2:7" s="64" customFormat="1" x14ac:dyDescent="0.25"/>
    <row r="152" spans="2:7" s="64" customFormat="1" x14ac:dyDescent="0.25"/>
    <row r="153" spans="2:7" s="64" customFormat="1" x14ac:dyDescent="0.25"/>
    <row r="154" spans="2:7" s="64" customFormat="1" x14ac:dyDescent="0.25"/>
    <row r="155" spans="2:7" s="64" customFormat="1" x14ac:dyDescent="0.25"/>
    <row r="156" spans="2:7" s="64" customFormat="1" x14ac:dyDescent="0.25"/>
    <row r="157" spans="2:7" s="64" customFormat="1" x14ac:dyDescent="0.25"/>
    <row r="158" spans="2:7" s="64" customFormat="1" x14ac:dyDescent="0.25"/>
    <row r="159" spans="2:7" s="64" customFormat="1" x14ac:dyDescent="0.25"/>
    <row r="160" spans="2:7" s="64" customFormat="1" x14ac:dyDescent="0.25"/>
    <row r="161" s="64" customFormat="1" x14ac:dyDescent="0.25"/>
    <row r="162" s="64" customFormat="1" x14ac:dyDescent="0.25"/>
    <row r="163" s="64" customFormat="1" x14ac:dyDescent="0.25"/>
    <row r="164" s="64" customFormat="1" x14ac:dyDescent="0.25"/>
    <row r="165" s="64" customFormat="1" x14ac:dyDescent="0.25"/>
    <row r="166" s="64" customFormat="1" x14ac:dyDescent="0.25"/>
    <row r="167" s="64" customFormat="1" x14ac:dyDescent="0.25"/>
    <row r="168" s="64" customFormat="1" x14ac:dyDescent="0.25"/>
    <row r="169" s="64" customFormat="1" x14ac:dyDescent="0.25"/>
    <row r="170" s="64" customFormat="1" x14ac:dyDescent="0.25"/>
    <row r="171" s="64" customFormat="1" x14ac:dyDescent="0.25"/>
    <row r="172" s="64" customFormat="1" x14ac:dyDescent="0.25"/>
    <row r="173" s="64" customFormat="1" x14ac:dyDescent="0.25"/>
    <row r="174" s="64" customFormat="1" x14ac:dyDescent="0.25"/>
    <row r="175" s="64" customFormat="1" x14ac:dyDescent="0.25"/>
    <row r="176" s="64" customFormat="1" x14ac:dyDescent="0.25"/>
    <row r="177" s="64" customFormat="1" x14ac:dyDescent="0.25"/>
    <row r="178" s="64" customFormat="1" x14ac:dyDescent="0.25"/>
    <row r="179" s="64" customFormat="1" x14ac:dyDescent="0.25"/>
    <row r="180" s="64" customFormat="1" x14ac:dyDescent="0.25"/>
    <row r="181" s="64" customFormat="1" x14ac:dyDescent="0.25"/>
    <row r="182" s="64" customFormat="1" x14ac:dyDescent="0.25"/>
    <row r="183" s="64" customFormat="1" x14ac:dyDescent="0.25"/>
    <row r="184" s="64" customFormat="1" x14ac:dyDescent="0.25"/>
    <row r="185" s="64" customFormat="1" x14ac:dyDescent="0.25"/>
    <row r="186" s="64" customFormat="1" x14ac:dyDescent="0.25"/>
    <row r="187" s="64" customFormat="1" x14ac:dyDescent="0.25"/>
    <row r="188" s="64" customFormat="1" x14ac:dyDescent="0.25"/>
    <row r="189" s="64" customFormat="1" x14ac:dyDescent="0.25"/>
    <row r="190" s="64" customFormat="1" x14ac:dyDescent="0.25"/>
    <row r="191" s="64" customFormat="1" x14ac:dyDescent="0.25"/>
    <row r="192" s="64" customFormat="1" x14ac:dyDescent="0.25"/>
    <row r="193" spans="2:3" s="64" customFormat="1" x14ac:dyDescent="0.25"/>
    <row r="194" spans="2:3" s="64" customFormat="1" x14ac:dyDescent="0.25"/>
    <row r="195" spans="2:3" x14ac:dyDescent="0.25">
      <c r="B195" s="64"/>
      <c r="C195" s="64"/>
    </row>
  </sheetData>
  <sheetProtection algorithmName="SHA-512" hashValue="y6R5ZaeWMkNX7Ab11VZn8S92hs7HuRlb44Rz1p6yfyz50vJQUl1VuJFaf1cg4apDPY5yT2f9tFX0NHnT1Rijhg==" saltValue="qgAfkUb5LpcQyJAqwpAxGw==" spinCount="100000" sheet="1" objects="1" scenarios="1"/>
  <mergeCells count="4">
    <mergeCell ref="A3:C3"/>
    <mergeCell ref="B119:C119"/>
    <mergeCell ref="B6:C6"/>
    <mergeCell ref="B92:C92"/>
  </mergeCells>
  <conditionalFormatting sqref="C69:D69 C85:D85">
    <cfRule type="beginsWith" dxfId="41" priority="31" operator="beginsWith" text="Grote kans">
      <formula>LEFT(C69,LEN("Grote kans"))="Grote kans"</formula>
    </cfRule>
    <cfRule type="beginsWith" dxfId="40" priority="32" operator="beginsWith" text="Middelgrote kans">
      <formula>LEFT(C69,LEN("Middelgrote kans"))="Middelgrote kans"</formula>
    </cfRule>
    <cfRule type="containsText" dxfId="39" priority="33" operator="containsText" text="Kleine Kans">
      <formula>NOT(ISERROR(SEARCH("Kleine Kans",C69)))</formula>
    </cfRule>
  </conditionalFormatting>
  <conditionalFormatting sqref="G69">
    <cfRule type="containsText" dxfId="38" priority="6" operator="containsText" text="Geen kans">
      <formula>NOT(ISERROR(SEARCH("Geen kans",G69)))</formula>
    </cfRule>
    <cfRule type="cellIs" dxfId="37" priority="10" operator="equal">
      <formula>"Dit antwoord is niet logisch, meer zeespiegelstijging leidt tot een grotere dijkversterking en meer ruimtebeslag"</formula>
    </cfRule>
    <cfRule type="cellIs" dxfId="36" priority="11" operator="equal">
      <formula>"Grote kans"</formula>
    </cfRule>
    <cfRule type="cellIs" dxfId="35" priority="12" operator="equal">
      <formula>"Middelgrote kans"</formula>
    </cfRule>
    <cfRule type="cellIs" dxfId="34" priority="13" operator="equal">
      <formula>"Kleine kans"</formula>
    </cfRule>
  </conditionalFormatting>
  <conditionalFormatting sqref="C108">
    <cfRule type="cellIs" dxfId="33" priority="14" operator="equal">
      <formula>0</formula>
    </cfRule>
    <cfRule type="cellIs" dxfId="32" priority="15" operator="lessThan">
      <formula>$C$64</formula>
    </cfRule>
    <cfRule type="cellIs" dxfId="31" priority="20" operator="equal">
      <formula>$C$64</formula>
    </cfRule>
    <cfRule type="cellIs" dxfId="30" priority="21" operator="greaterThan">
      <formula>$C$64</formula>
    </cfRule>
  </conditionalFormatting>
  <conditionalFormatting sqref="C50">
    <cfRule type="containsText" dxfId="29" priority="19" operator="containsText" text="er is geen">
      <formula>NOT(ISERROR(SEARCH("er is geen",C50)))</formula>
    </cfRule>
  </conditionalFormatting>
  <conditionalFormatting sqref="C103">
    <cfRule type="beginsWith" dxfId="28" priority="16" operator="beginsWith" text="Grote kans">
      <formula>LEFT(C103,LEN("Grote kans"))="Grote kans"</formula>
    </cfRule>
    <cfRule type="beginsWith" dxfId="27" priority="17" operator="beginsWith" text="Middelgrote kans">
      <formula>LEFT(C103,LEN("Middelgrote kans"))="Middelgrote kans"</formula>
    </cfRule>
    <cfRule type="containsText" dxfId="26" priority="18" operator="containsText" text="Kleine Kans">
      <formula>NOT(ISERROR(SEARCH("Kleine Kans",C103)))</formula>
    </cfRule>
  </conditionalFormatting>
  <conditionalFormatting sqref="C12">
    <cfRule type="containsText" dxfId="25" priority="5" operator="containsText" text="De tool kan hier niet voor worden ingevuld">
      <formula>NOT(ISERROR(SEARCH("De tool kan hier niet voor worden ingevuld",C12)))</formula>
    </cfRule>
  </conditionalFormatting>
  <conditionalFormatting sqref="C63">
    <cfRule type="containsText" dxfId="24" priority="4" operator="containsText" text="er is geen">
      <formula>NOT(ISERROR(SEARCH("er is geen",C63)))</formula>
    </cfRule>
  </conditionalFormatting>
  <conditionalFormatting sqref="C104">
    <cfRule type="beginsWith" dxfId="23" priority="1" operator="beginsWith" text="Grote kans">
      <formula>LEFT(C104,LEN("Grote kans"))="Grote kans"</formula>
    </cfRule>
    <cfRule type="beginsWith" dxfId="22" priority="2" operator="beginsWith" text="Middelgrote kans">
      <formula>LEFT(C104,LEN("Middelgrote kans"))="Middelgrote kans"</formula>
    </cfRule>
    <cfRule type="containsText" dxfId="21" priority="3" operator="containsText" text="Kleine Kans">
      <formula>NOT(ISERROR(SEARCH("Kleine Kans",C104)))</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6">
        <x14:dataValidation type="list" allowBlank="1" showInputMessage="1" showErrorMessage="1" xr:uid="{C128AF4B-7FBA-4E97-B63E-1C7513152647}">
          <x14:formula1>
            <xm:f>'Lijsten buitendijks achtergrond'!$M$2:$M$3</xm:f>
          </x14:formula1>
          <xm:sqref>C91</xm:sqref>
        </x14:dataValidation>
        <x14:dataValidation type="list" allowBlank="1" showInputMessage="1" showErrorMessage="1" xr:uid="{E0555A8A-F887-44D3-B50A-F1D54CB2D623}">
          <x14:formula1>
            <xm:f>'Lijsten buitendijks achtergrond'!$I$2:$I$17</xm:f>
          </x14:formula1>
          <xm:sqref>C51 C64</xm:sqref>
        </x14:dataValidation>
        <x14:dataValidation type="list" allowBlank="1" showInputMessage="1" showErrorMessage="1" xr:uid="{17BBDA60-5E05-4121-8334-FE813A3B8BAA}">
          <x14:formula1>
            <xm:f>'Lijsten dijkzone achtergrond'!$E$2:$E$6</xm:f>
          </x14:formula1>
          <xm:sqref>G59</xm:sqref>
        </x14:dataValidation>
        <x14:dataValidation type="list" allowBlank="1" showInputMessage="1" showErrorMessage="1" xr:uid="{A806136D-ACCB-4EB3-A636-2B02AE14CFFD}">
          <x14:formula1>
            <xm:f>'Lijsten buitendijks achtergrond'!$A$2:$A$32</xm:f>
          </x14:formula1>
          <xm:sqref>C11</xm:sqref>
        </x14:dataValidation>
        <x14:dataValidation type="list" allowBlank="1" showInputMessage="1" showErrorMessage="1" xr:uid="{B50628DF-206C-4CB0-82E7-B2036A99AF59}">
          <x14:formula1>
            <xm:f>'Lijsten buitendijks achtergrond'!$H$2:$H$4</xm:f>
          </x14:formula1>
          <xm:sqref>C46</xm:sqref>
        </x14:dataValidation>
        <x14:dataValidation type="list" allowBlank="1" showInputMessage="1" showErrorMessage="1" xr:uid="{C19974BC-61B5-491A-AE49-C3F5589C0A60}">
          <x14:formula1>
            <xm:f>'Lijsten buitendijks achtergrond'!$J$2:$J$4</xm:f>
          </x14:formula1>
          <xm:sqref>C59 C41</xm:sqref>
        </x14:dataValidation>
        <x14:dataValidation type="list" allowBlank="1" showInputMessage="1" showErrorMessage="1" xr:uid="{0A9CF6E8-2362-4B06-9BD7-4BE169D72BA6}">
          <x14:formula1>
            <xm:f>'Lijsten buitendijks achtergrond'!$F$2:$F$5</xm:f>
          </x14:formula1>
          <xm:sqref>C22</xm:sqref>
        </x14:dataValidation>
        <x14:dataValidation type="list" allowBlank="1" showInputMessage="1" showErrorMessage="1" xr:uid="{825C767A-20A7-412A-858E-377CDCEDC22F}">
          <x14:formula1>
            <xm:f>'Lijsten dijkzone achtergrond'!$C$2:$C$5</xm:f>
          </x14:formula1>
          <xm:sqref>G45 G50</xm:sqref>
        </x14:dataValidation>
        <x14:dataValidation type="list" allowBlank="1" showInputMessage="1" showErrorMessage="1" xr:uid="{E0466285-F814-4757-93B0-A7758A7895AC}">
          <x14:formula1>
            <xm:f>'Lijsten buitendijks achtergrond'!$O$2:$O$9</xm:f>
          </x14:formula1>
          <xm:sqref>C95</xm:sqref>
        </x14:dataValidation>
        <x14:dataValidation type="list" allowBlank="1" showInputMessage="1" showErrorMessage="1" xr:uid="{E4F8310F-5659-47AC-A57E-C0C09B0EE37A}">
          <x14:formula1>
            <xm:f>'Lijsten buitendijks achtergrond'!$N$2:$N$10</xm:f>
          </x14:formula1>
          <xm:sqref>C94</xm:sqref>
        </x14:dataValidation>
        <x14:dataValidation type="list" allowBlank="1" showInputMessage="1" showErrorMessage="1" xr:uid="{2728BAAA-02D6-4F11-9C7A-C562C419A7C8}">
          <x14:formula1>
            <xm:f>'Lijsten buitendijks achtergrond'!$M$4:$M$13</xm:f>
          </x14:formula1>
          <xm:sqref>C93</xm:sqref>
        </x14:dataValidation>
        <x14:dataValidation type="list" allowBlank="1" showInputMessage="1" showErrorMessage="1" xr:uid="{C96250A7-6BC0-45D8-9A92-0F45F52A8FA9}">
          <x14:formula1>
            <xm:f>'Lijsten buitendijks achtergrond'!$P$2:$P$16</xm:f>
          </x14:formula1>
          <xm:sqref>C96</xm:sqref>
        </x14:dataValidation>
        <x14:dataValidation type="list" allowBlank="1" showInputMessage="1" showErrorMessage="1" xr:uid="{2CF57926-F567-4304-85F5-1AC944F15DCE}">
          <x14:formula1>
            <xm:f>'Contact gemeente en waterschap'!$A$42:$A$47</xm:f>
          </x14:formula1>
          <xm:sqref>C26</xm:sqref>
        </x14:dataValidation>
        <x14:dataValidation type="list" allowBlank="1" showInputMessage="1" showErrorMessage="1" xr:uid="{DBEE0045-543C-4C51-9911-2DFA697072A6}">
          <x14:formula1>
            <xm:f>'Lijsten dijkzone achtergrond'!$D$2:$D$7</xm:f>
          </x14:formula1>
          <xm:sqref>G55</xm:sqref>
        </x14:dataValidation>
        <x14:dataValidation type="list" allowBlank="1" showInputMessage="1" showErrorMessage="1" xr:uid="{4B8ACF79-E080-431C-90E1-A8FF8BB0D952}">
          <x14:formula1>
            <xm:f>'Lijsten buitendijks achtergrond'!$A$35:$A$43</xm:f>
          </x14:formula1>
          <xm:sqref>C18</xm:sqref>
        </x14:dataValidation>
        <x14:dataValidation type="list" allowBlank="1" showInputMessage="1" showErrorMessage="1" xr:uid="{F99F0520-C120-4630-9CD3-9E3D061CA85E}">
          <x14:formula1>
            <xm:f>'Lijsten buitendijks achtergrond'!$A$45:$A$52</xm:f>
          </x14:formula1>
          <xm:sqref>C83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25206-A258-4D30-9A55-5E6CC426892C}">
  <sheetPr codeName="Blad3"/>
  <dimension ref="A1:G33"/>
  <sheetViews>
    <sheetView topLeftCell="A19" workbookViewId="0">
      <selection activeCell="B5" sqref="B5"/>
    </sheetView>
  </sheetViews>
  <sheetFormatPr defaultRowHeight="15" x14ac:dyDescent="0.25"/>
  <cols>
    <col min="1" max="1" width="74.5703125" customWidth="1"/>
    <col min="2" max="2" width="20.5703125" customWidth="1"/>
    <col min="3" max="3" width="30.140625" customWidth="1"/>
    <col min="4" max="4" width="41.42578125" customWidth="1"/>
    <col min="5" max="5" width="1.7109375" customWidth="1"/>
    <col min="6" max="6" width="85" customWidth="1"/>
  </cols>
  <sheetData>
    <row r="1" spans="1:7" ht="35.25" customHeight="1" x14ac:dyDescent="0.25">
      <c r="A1" s="214" t="s">
        <v>97</v>
      </c>
      <c r="B1" s="214" t="s">
        <v>98</v>
      </c>
      <c r="C1" s="214" t="s">
        <v>99</v>
      </c>
      <c r="D1" s="214" t="s">
        <v>100</v>
      </c>
      <c r="E1" s="214" t="s">
        <v>71</v>
      </c>
      <c r="F1" s="214" t="s">
        <v>500</v>
      </c>
      <c r="G1" s="6"/>
    </row>
    <row r="2" spans="1:7" x14ac:dyDescent="0.25">
      <c r="A2" s="39" t="str">
        <f>'Lijsten buitendijks achtergrond'!A3</f>
        <v>Woningbouw - koopwoningen</v>
      </c>
      <c r="B2" s="23">
        <f>'Lijsten buitendijks achtergrond'!B3</f>
        <v>120</v>
      </c>
      <c r="C2" s="23" t="str">
        <f>'Lijsten buitendijks achtergrond'!C3</f>
        <v>1,25m zss</v>
      </c>
      <c r="D2" s="23">
        <f>'Lijsten buitendijks achtergrond'!D3</f>
        <v>0.01</v>
      </c>
      <c r="E2" s="23"/>
      <c r="F2" s="6" t="s">
        <v>101</v>
      </c>
    </row>
    <row r="3" spans="1:7" x14ac:dyDescent="0.25">
      <c r="A3" s="39" t="str">
        <f>'Lijsten buitendijks achtergrond'!A4</f>
        <v>Woningbouw - sociale woningbouw / huurwoningen</v>
      </c>
      <c r="B3" s="23">
        <f>'Lijsten buitendijks achtergrond'!B4</f>
        <v>120</v>
      </c>
      <c r="C3" s="23" t="str">
        <f>'Lijsten buitendijks achtergrond'!C4</f>
        <v>1,25m zss</v>
      </c>
      <c r="D3" s="23">
        <f>'Lijsten buitendijks achtergrond'!D4</f>
        <v>0.01</v>
      </c>
      <c r="E3" s="23"/>
      <c r="F3" s="6" t="s">
        <v>102</v>
      </c>
    </row>
    <row r="4" spans="1:7" x14ac:dyDescent="0.25">
      <c r="A4" s="39" t="str">
        <f>'Lijsten buitendijks achtergrond'!A5</f>
        <v>Woningbouw - verplaatsbare woningen / tiny house</v>
      </c>
      <c r="B4" s="23">
        <f>'Lijsten buitendijks achtergrond'!B5</f>
        <v>10</v>
      </c>
      <c r="C4" s="23" t="str">
        <f>'Lijsten buitendijks achtergrond'!C5</f>
        <v>0,25m zss</v>
      </c>
      <c r="D4" s="23">
        <f>'Lijsten buitendijks achtergrond'!D5</f>
        <v>0.3</v>
      </c>
      <c r="E4" s="23"/>
      <c r="F4" s="6" t="s">
        <v>103</v>
      </c>
    </row>
    <row r="5" spans="1:7" x14ac:dyDescent="0.25">
      <c r="A5" s="39" t="str">
        <f>'Lijsten buitendijks achtergrond'!A6</f>
        <v>Kantoor en onderwijsinstellingen</v>
      </c>
      <c r="B5" s="23">
        <f>'Lijsten buitendijks achtergrond'!B6</f>
        <v>60</v>
      </c>
      <c r="C5" s="23" t="str">
        <f>'Lijsten buitendijks achtergrond'!C6</f>
        <v>0,5m zss</v>
      </c>
      <c r="D5" s="23">
        <f>'Lijsten buitendijks achtergrond'!D6</f>
        <v>0.01</v>
      </c>
      <c r="E5" s="23"/>
      <c r="F5" s="6" t="s">
        <v>104</v>
      </c>
    </row>
    <row r="6" spans="1:7" x14ac:dyDescent="0.25">
      <c r="A6" s="39" t="str">
        <f>'Lijsten buitendijks achtergrond'!A7</f>
        <v>Zorginstelling</v>
      </c>
      <c r="B6" s="23">
        <f>'Lijsten buitendijks achtergrond'!B7</f>
        <v>60</v>
      </c>
      <c r="C6" s="23" t="str">
        <f>'Lijsten buitendijks achtergrond'!C7</f>
        <v>0,5m zss</v>
      </c>
      <c r="D6" s="23">
        <f>'Lijsten buitendijks achtergrond'!D7</f>
        <v>0.01</v>
      </c>
      <c r="E6" s="23"/>
      <c r="F6" s="6" t="s">
        <v>105</v>
      </c>
    </row>
    <row r="7" spans="1:7" x14ac:dyDescent="0.25">
      <c r="A7" s="39" t="str">
        <f>'Lijsten buitendijks achtergrond'!A8</f>
        <v>Riolering en drinkwatervoorziening (evt. gekoppeld aan woningbouw)</v>
      </c>
      <c r="B7" s="23">
        <f>'Lijsten buitendijks achtergrond'!B8</f>
        <v>60</v>
      </c>
      <c r="C7" s="23" t="str">
        <f>'Lijsten buitendijks achtergrond'!C8</f>
        <v>0,5m zss</v>
      </c>
      <c r="D7" s="23">
        <f>'Lijsten buitendijks achtergrond'!D8</f>
        <v>0.01</v>
      </c>
      <c r="E7" s="23"/>
      <c r="F7" s="6" t="s">
        <v>106</v>
      </c>
    </row>
    <row r="8" spans="1:7" ht="30" x14ac:dyDescent="0.25">
      <c r="A8" s="39" t="str">
        <f>'Lijsten buitendijks achtergrond'!A9</f>
        <v>Distributienetwerk, kabels &amp; leidingen en/of tranformatoren midden en hoog spanning (evt. gekoppeld aan woningbouw)</v>
      </c>
      <c r="B8" s="23">
        <f>'Lijsten buitendijks achtergrond'!B9</f>
        <v>45</v>
      </c>
      <c r="C8" s="23" t="str">
        <f>'Lijsten buitendijks achtergrond'!C9</f>
        <v>0,5m zss</v>
      </c>
      <c r="D8" s="23">
        <f>'Lijsten buitendijks achtergrond'!D9</f>
        <v>0.5</v>
      </c>
      <c r="E8" s="23"/>
      <c r="F8" s="6" t="s">
        <v>107</v>
      </c>
    </row>
    <row r="9" spans="1:7" ht="30.75" customHeight="1" x14ac:dyDescent="0.25">
      <c r="A9" s="39" t="str">
        <f>'Lijsten buitendijks achtergrond'!A10</f>
        <v>Gasleidingen en gasverdeelstations (evt. gekoppeld aan woningbouw)</v>
      </c>
      <c r="B9" s="23">
        <f>'Lijsten buitendijks achtergrond'!B10</f>
        <v>60</v>
      </c>
      <c r="C9" s="23" t="str">
        <f>'Lijsten buitendijks achtergrond'!C10</f>
        <v>0,5m zss</v>
      </c>
      <c r="D9" s="23">
        <f>'Lijsten buitendijks achtergrond'!D10</f>
        <v>0.5</v>
      </c>
      <c r="E9" s="23"/>
      <c r="F9" s="6" t="s">
        <v>108</v>
      </c>
    </row>
    <row r="10" spans="1:7" x14ac:dyDescent="0.25">
      <c r="A10" s="39" t="str">
        <f>'Lijsten buitendijks achtergrond'!A11</f>
        <v>Laagspanningskasten (evt. gekoppeld aan woningbouw)</v>
      </c>
      <c r="B10" s="23">
        <f>'Lijsten buitendijks achtergrond'!B11</f>
        <v>60</v>
      </c>
      <c r="C10" s="23" t="str">
        <f>'Lijsten buitendijks achtergrond'!C11</f>
        <v>0,5m zss</v>
      </c>
      <c r="D10" s="23">
        <f>'Lijsten buitendijks achtergrond'!D11</f>
        <v>0.1</v>
      </c>
      <c r="E10" s="23"/>
      <c r="F10" s="39"/>
    </row>
    <row r="11" spans="1:7" x14ac:dyDescent="0.25">
      <c r="A11" s="39" t="str">
        <f>'Lijsten buitendijks achtergrond'!A12</f>
        <v>Wegen / vervoer (incl. bereikbaarheid hulpdiensten) (evt. gekoppeld aan woningbouw)</v>
      </c>
      <c r="B11" s="23">
        <f>'Lijsten buitendijks achtergrond'!B12</f>
        <v>20</v>
      </c>
      <c r="C11" s="23" t="str">
        <f>'Lijsten buitendijks achtergrond'!C12</f>
        <v>0,25m zss</v>
      </c>
      <c r="D11" s="23">
        <f>'Lijsten buitendijks achtergrond'!D12</f>
        <v>0.2</v>
      </c>
      <c r="E11" s="23"/>
      <c r="F11" s="39"/>
    </row>
    <row r="12" spans="1:7" x14ac:dyDescent="0.25">
      <c r="A12" s="39" t="str">
        <f>'Lijsten buitendijks achtergrond'!A13</f>
        <v>Bruggen, viaducten en vergelijkbare objecten</v>
      </c>
      <c r="B12" s="23">
        <f>'Lijsten buitendijks achtergrond'!B13</f>
        <v>80</v>
      </c>
      <c r="C12" s="23" t="str">
        <f>'Lijsten buitendijks achtergrond'!C13</f>
        <v>1m zss</v>
      </c>
      <c r="D12" s="23">
        <f>'Lijsten buitendijks achtergrond'!D13</f>
        <v>0.2</v>
      </c>
      <c r="E12" s="23"/>
      <c r="F12" s="39"/>
    </row>
    <row r="13" spans="1:7" x14ac:dyDescent="0.25">
      <c r="A13" s="39" t="str">
        <f>'Lijsten buitendijks achtergrond'!A14</f>
        <v>Natuur, recreatie, openbare ruimte en landbouw: overig</v>
      </c>
      <c r="B13" s="23">
        <f>'Lijsten buitendijks achtergrond'!B14</f>
        <v>30</v>
      </c>
      <c r="C13" s="23" t="str">
        <f>'Lijsten buitendijks achtergrond'!C14</f>
        <v>0,25m zss</v>
      </c>
      <c r="D13" s="23">
        <f>'Lijsten buitendijks achtergrond'!D14</f>
        <v>0.5</v>
      </c>
      <c r="E13" s="23"/>
      <c r="F13" s="39"/>
    </row>
    <row r="14" spans="1:7" x14ac:dyDescent="0.25">
      <c r="A14" s="39" t="str">
        <f>'Lijsten buitendijks achtergrond'!A15</f>
        <v>Natuurontwikkeling</v>
      </c>
      <c r="B14" s="23">
        <f>'Lijsten buitendijks achtergrond'!B15</f>
        <v>30</v>
      </c>
      <c r="C14" s="23" t="str">
        <f>'Lijsten buitendijks achtergrond'!C15</f>
        <v>0,25m zss</v>
      </c>
      <c r="D14" s="23">
        <f>'Lijsten buitendijks achtergrond'!D15</f>
        <v>0.5</v>
      </c>
      <c r="E14" s="23"/>
      <c r="F14" s="39"/>
    </row>
    <row r="15" spans="1:7" x14ac:dyDescent="0.25">
      <c r="A15" s="39" t="str">
        <f>'Lijsten buitendijks achtergrond'!A17</f>
        <v>Recreatiegebied (paden, hekwerk, afvalbakken etc.)</v>
      </c>
      <c r="B15" s="23">
        <f>'Lijsten buitendijks achtergrond'!B17</f>
        <v>30</v>
      </c>
      <c r="C15" s="23" t="str">
        <f>'Lijsten buitendijks achtergrond'!C17</f>
        <v>0,25m zss</v>
      </c>
      <c r="D15" s="23">
        <f>'Lijsten buitendijks achtergrond'!D17</f>
        <v>0.5</v>
      </c>
      <c r="E15" s="23"/>
      <c r="F15" s="39"/>
    </row>
    <row r="16" spans="1:7" x14ac:dyDescent="0.25">
      <c r="A16" s="39" t="str">
        <f>'Lijsten buitendijks achtergrond'!A18</f>
        <v>Horeca en winkels</v>
      </c>
      <c r="B16" s="23">
        <f>'Lijsten buitendijks achtergrond'!B18</f>
        <v>80</v>
      </c>
      <c r="C16" s="23" t="str">
        <f>'Lijsten buitendijks achtergrond'!C18</f>
        <v>1m zss</v>
      </c>
      <c r="D16" s="23">
        <f>'Lijsten buitendijks achtergrond'!D18</f>
        <v>0.01</v>
      </c>
      <c r="E16" s="23"/>
      <c r="F16" s="39"/>
    </row>
    <row r="17" spans="1:6" x14ac:dyDescent="0.25">
      <c r="A17" s="39" t="str">
        <f>'Lijsten buitendijks achtergrond'!A19</f>
        <v>Landbouw ontwikkeling</v>
      </c>
      <c r="B17" s="23">
        <f>'Lijsten buitendijks achtergrond'!B19</f>
        <v>30</v>
      </c>
      <c r="C17" s="23" t="str">
        <f>'Lijsten buitendijks achtergrond'!C19</f>
        <v>0,25m zss</v>
      </c>
      <c r="D17" s="23">
        <f>'Lijsten buitendijks achtergrond'!D19</f>
        <v>0.5</v>
      </c>
      <c r="E17" s="23"/>
      <c r="F17" s="39"/>
    </row>
    <row r="18" spans="1:6" x14ac:dyDescent="0.25">
      <c r="A18" s="39" t="str">
        <f>'Lijsten buitendijks achtergrond'!A20</f>
        <v>Dijkversterking</v>
      </c>
      <c r="B18" s="23">
        <f>'Lijsten buitendijks achtergrond'!B20</f>
        <v>50</v>
      </c>
      <c r="C18" s="23" t="str">
        <f>'Lijsten buitendijks achtergrond'!C20</f>
        <v>0,5m zss</v>
      </c>
      <c r="D18" s="23" t="str">
        <f>'Lijsten buitendijks achtergrond'!D20</f>
        <v>Afhankelijk van ontwerp</v>
      </c>
      <c r="E18" s="23"/>
      <c r="F18" s="39"/>
    </row>
    <row r="19" spans="1:6" x14ac:dyDescent="0.25">
      <c r="A19" s="39" t="str">
        <f>'Lijsten buitendijks achtergrond'!A21</f>
        <v>Kademuur</v>
      </c>
      <c r="B19" s="23">
        <f>'Lijsten buitendijks achtergrond'!B21</f>
        <v>30</v>
      </c>
      <c r="C19" s="23" t="str">
        <f>'Lijsten buitendijks achtergrond'!C21</f>
        <v>0,25m zss</v>
      </c>
      <c r="D19" s="23" t="str">
        <f>'Lijsten buitendijks achtergrond'!D21</f>
        <v>Afhankelijk van ontwerp</v>
      </c>
      <c r="E19" s="23"/>
      <c r="F19" s="39"/>
    </row>
    <row r="20" spans="1:6" x14ac:dyDescent="0.25">
      <c r="A20" s="39" t="str">
        <f>'Lijsten buitendijks achtergrond'!A22</f>
        <v>Gemaal</v>
      </c>
      <c r="B20" s="23">
        <f>'Lijsten buitendijks achtergrond'!B22</f>
        <v>50</v>
      </c>
      <c r="C20" s="23" t="str">
        <f>'Lijsten buitendijks achtergrond'!C22</f>
        <v>0,5m zss</v>
      </c>
      <c r="D20" s="23" t="str">
        <f>'Lijsten buitendijks achtergrond'!D22</f>
        <v>Afhankelijk van ontwerp</v>
      </c>
      <c r="E20" s="23"/>
      <c r="F20" s="39"/>
    </row>
    <row r="21" spans="1:6" x14ac:dyDescent="0.25">
      <c r="A21" s="39" t="str">
        <f>'Lijsten buitendijks achtergrond'!A23</f>
        <v>Inlaat</v>
      </c>
      <c r="B21" s="23">
        <f>'Lijsten buitendijks achtergrond'!B23</f>
        <v>50</v>
      </c>
      <c r="C21" s="23" t="str">
        <f>'Lijsten buitendijks achtergrond'!C23</f>
        <v>0,5m zss</v>
      </c>
      <c r="D21" s="23" t="str">
        <f>'Lijsten buitendijks achtergrond'!D23</f>
        <v>Afhankelijk van ontwerp</v>
      </c>
      <c r="E21" s="23"/>
      <c r="F21" s="39"/>
    </row>
    <row r="22" spans="1:6" x14ac:dyDescent="0.25">
      <c r="A22" s="39" t="str">
        <f>'Lijsten buitendijks achtergrond'!A24</f>
        <v>Industie, transport en havenactiviteiten - wegen en spoorwegen</v>
      </c>
      <c r="B22" s="23">
        <f>'Lijsten buitendijks achtergrond'!B24</f>
        <v>30</v>
      </c>
      <c r="C22" s="23" t="str">
        <f>'Lijsten buitendijks achtergrond'!C24</f>
        <v>0,25m zss</v>
      </c>
      <c r="D22" s="23">
        <f>'Lijsten buitendijks achtergrond'!D24</f>
        <v>0.2</v>
      </c>
      <c r="E22" s="23"/>
      <c r="F22" s="39"/>
    </row>
    <row r="23" spans="1:6" x14ac:dyDescent="0.25">
      <c r="A23" s="39" t="str">
        <f>'Lijsten buitendijks achtergrond'!A25</f>
        <v>Industie, transport en havenactiviteiten: gebouwen</v>
      </c>
      <c r="B23" s="23">
        <f>'Lijsten buitendijks achtergrond'!B25</f>
        <v>80</v>
      </c>
      <c r="C23" s="23" t="str">
        <f>'Lijsten buitendijks achtergrond'!C25</f>
        <v>1m zss</v>
      </c>
      <c r="D23" s="23">
        <f>'Lijsten buitendijks achtergrond'!D25</f>
        <v>0.01</v>
      </c>
      <c r="E23" s="23"/>
      <c r="F23" s="39"/>
    </row>
    <row r="24" spans="1:6" x14ac:dyDescent="0.25">
      <c r="A24" s="39" t="str">
        <f>'Lijsten buitendijks achtergrond'!A26</f>
        <v>Industie, transport en havenactiviteiten: electriciteitscentrale</v>
      </c>
      <c r="B24" s="23">
        <f>'Lijsten buitendijks achtergrond'!B26</f>
        <v>60</v>
      </c>
      <c r="C24" s="23" t="str">
        <f>'Lijsten buitendijks achtergrond'!C26</f>
        <v>0,5m zss</v>
      </c>
      <c r="D24" s="23">
        <f>'Lijsten buitendijks achtergrond'!D26</f>
        <v>0.01</v>
      </c>
      <c r="E24" s="23"/>
      <c r="F24" s="39"/>
    </row>
    <row r="25" spans="1:6" x14ac:dyDescent="0.25">
      <c r="A25" s="39" t="str">
        <f>'Lijsten buitendijks achtergrond'!A27</f>
        <v>Zonnepark</v>
      </c>
      <c r="B25" s="23">
        <f>'Lijsten buitendijks achtergrond'!B27</f>
        <v>25</v>
      </c>
      <c r="C25" s="23" t="str">
        <f>'Lijsten buitendijks achtergrond'!C27</f>
        <v>0,25m zss</v>
      </c>
      <c r="D25" s="23">
        <f>'Lijsten buitendijks achtergrond'!D27</f>
        <v>0.4</v>
      </c>
      <c r="E25" s="23"/>
      <c r="F25" s="39"/>
    </row>
    <row r="26" spans="1:6" x14ac:dyDescent="0.25">
      <c r="A26" s="39" t="str">
        <f>'Lijsten buitendijks achtergrond'!A28</f>
        <v>Warmte-koude opslag</v>
      </c>
      <c r="B26" s="23">
        <f>'Lijsten buitendijks achtergrond'!B28</f>
        <v>30</v>
      </c>
      <c r="C26" s="23" t="str">
        <f>'Lijsten buitendijks achtergrond'!C28</f>
        <v>0,25m zss</v>
      </c>
      <c r="D26" s="23">
        <f>'Lijsten buitendijks achtergrond'!D28</f>
        <v>0.5</v>
      </c>
      <c r="E26" s="23"/>
      <c r="F26" s="39"/>
    </row>
    <row r="27" spans="1:6" x14ac:dyDescent="0.25">
      <c r="A27" s="39" t="str">
        <f>'Lijsten buitendijks achtergrond'!A29</f>
        <v>Windmolens</v>
      </c>
      <c r="B27" s="23">
        <f>'Lijsten buitendijks achtergrond'!B29</f>
        <v>20</v>
      </c>
      <c r="C27" s="23" t="str">
        <f>'Lijsten buitendijks achtergrond'!C29</f>
        <v>0,25m zss</v>
      </c>
      <c r="D27" s="23">
        <f>'Lijsten buitendijks achtergrond'!D29</f>
        <v>1</v>
      </c>
      <c r="E27" s="23"/>
      <c r="F27" s="39"/>
    </row>
    <row r="28" spans="1:6" x14ac:dyDescent="0.25">
      <c r="A28" s="39"/>
      <c r="B28" s="40"/>
      <c r="C28" s="40"/>
      <c r="D28" s="41"/>
      <c r="E28" s="41"/>
      <c r="F28" s="39"/>
    </row>
    <row r="29" spans="1:6" x14ac:dyDescent="0.25">
      <c r="A29" s="39"/>
      <c r="B29" s="40"/>
      <c r="C29" s="40"/>
      <c r="D29" s="41"/>
      <c r="E29" s="41"/>
      <c r="F29" s="39"/>
    </row>
    <row r="30" spans="1:6" x14ac:dyDescent="0.25">
      <c r="A30" s="39"/>
      <c r="B30" s="40"/>
      <c r="C30" s="40"/>
      <c r="D30" s="41"/>
      <c r="E30" s="41"/>
      <c r="F30" s="39"/>
    </row>
    <row r="31" spans="1:6" x14ac:dyDescent="0.25">
      <c r="A31" s="39"/>
      <c r="B31" s="40"/>
      <c r="C31" s="40"/>
      <c r="D31" s="41"/>
      <c r="E31" s="41"/>
      <c r="F31" s="39"/>
    </row>
    <row r="32" spans="1:6" x14ac:dyDescent="0.25">
      <c r="A32" s="39"/>
      <c r="B32" s="41"/>
      <c r="C32" s="41"/>
      <c r="D32" s="41"/>
      <c r="E32" s="41"/>
      <c r="F32" s="39"/>
    </row>
    <row r="33" spans="1:6" x14ac:dyDescent="0.25">
      <c r="A33" s="39"/>
      <c r="B33" s="41"/>
      <c r="C33" s="41"/>
      <c r="D33" s="41"/>
      <c r="E33" s="41"/>
      <c r="F33" s="39"/>
    </row>
  </sheetData>
  <sheetProtection algorithmName="SHA-512" hashValue="nMX4V9/Cm6AUZQgtowpIOJPzV7XwXPjM3v7B8MPZQO4yzgy0hAb8rnhPlJaS6LZcNKksL/zt9gKHAayMC0wxFw==" saltValue="3+FLeuv9Ra3bQDJLU3ernA==" spinCount="100000" sheet="1" objects="1" scenarios="1"/>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B7771-9BA4-46C2-988D-395D99791058}">
  <sheetPr codeName="Blad4"/>
  <dimension ref="A1:C47"/>
  <sheetViews>
    <sheetView topLeftCell="A13" workbookViewId="0">
      <selection activeCell="C36" sqref="C36"/>
    </sheetView>
  </sheetViews>
  <sheetFormatPr defaultRowHeight="15" x14ac:dyDescent="0.25"/>
  <cols>
    <col min="1" max="1" width="42.5703125" customWidth="1"/>
    <col min="2" max="2" width="54.42578125" customWidth="1"/>
    <col min="3" max="3" width="115.140625" customWidth="1"/>
    <col min="4" max="4" width="99.85546875" customWidth="1"/>
  </cols>
  <sheetData>
    <row r="1" spans="1:3" x14ac:dyDescent="0.25">
      <c r="A1" s="215" t="s">
        <v>109</v>
      </c>
      <c r="B1" s="215" t="s">
        <v>110</v>
      </c>
    </row>
    <row r="2" spans="1:3" x14ac:dyDescent="0.25">
      <c r="A2" s="159" t="s">
        <v>144</v>
      </c>
      <c r="B2" s="159" t="s">
        <v>140</v>
      </c>
      <c r="C2" s="160"/>
    </row>
    <row r="3" spans="1:3" x14ac:dyDescent="0.25">
      <c r="A3" s="159" t="s">
        <v>136</v>
      </c>
      <c r="B3" s="159" t="s">
        <v>127</v>
      </c>
      <c r="C3" s="160"/>
    </row>
    <row r="4" spans="1:3" x14ac:dyDescent="0.25">
      <c r="A4" s="159" t="s">
        <v>146</v>
      </c>
      <c r="B4" s="159" t="s">
        <v>140</v>
      </c>
      <c r="C4" s="160"/>
    </row>
    <row r="5" spans="1:3" x14ac:dyDescent="0.25">
      <c r="A5" s="159" t="s">
        <v>135</v>
      </c>
      <c r="B5" s="159" t="s">
        <v>127</v>
      </c>
      <c r="C5" s="160"/>
    </row>
    <row r="6" spans="1:3" x14ac:dyDescent="0.25">
      <c r="A6" s="159" t="s">
        <v>138</v>
      </c>
      <c r="B6" s="159" t="s">
        <v>127</v>
      </c>
      <c r="C6" s="160"/>
    </row>
    <row r="7" spans="1:3" x14ac:dyDescent="0.25">
      <c r="A7" t="s">
        <v>119</v>
      </c>
      <c r="B7" s="159" t="s">
        <v>116</v>
      </c>
      <c r="C7" s="160"/>
    </row>
    <row r="8" spans="1:3" x14ac:dyDescent="0.25">
      <c r="A8" s="159" t="s">
        <v>132</v>
      </c>
      <c r="B8" s="159" t="s">
        <v>127</v>
      </c>
      <c r="C8" s="160"/>
    </row>
    <row r="9" spans="1:3" x14ac:dyDescent="0.25">
      <c r="A9" s="159" t="s">
        <v>124</v>
      </c>
      <c r="B9" s="159" t="s">
        <v>123</v>
      </c>
      <c r="C9" s="160"/>
    </row>
    <row r="10" spans="1:3" x14ac:dyDescent="0.25">
      <c r="A10" s="159" t="s">
        <v>126</v>
      </c>
      <c r="B10" s="159" t="s">
        <v>127</v>
      </c>
      <c r="C10" s="160"/>
    </row>
    <row r="11" spans="1:3" x14ac:dyDescent="0.25">
      <c r="A11" s="159" t="s">
        <v>141</v>
      </c>
      <c r="B11" s="159" t="s">
        <v>140</v>
      </c>
      <c r="C11" s="160"/>
    </row>
    <row r="12" spans="1:3" x14ac:dyDescent="0.25">
      <c r="A12" s="159" t="s">
        <v>139</v>
      </c>
      <c r="B12" s="159" t="s">
        <v>140</v>
      </c>
      <c r="C12" s="160"/>
    </row>
    <row r="13" spans="1:3" x14ac:dyDescent="0.25">
      <c r="A13" s="159" t="s">
        <v>129</v>
      </c>
      <c r="B13" s="159" t="s">
        <v>127</v>
      </c>
      <c r="C13" s="160"/>
    </row>
    <row r="14" spans="1:3" x14ac:dyDescent="0.25">
      <c r="A14" s="159" t="s">
        <v>134</v>
      </c>
      <c r="B14" s="159" t="s">
        <v>127</v>
      </c>
      <c r="C14" s="160"/>
    </row>
    <row r="15" spans="1:3" x14ac:dyDescent="0.25">
      <c r="A15" s="159" t="s">
        <v>131</v>
      </c>
      <c r="B15" s="159" t="s">
        <v>127</v>
      </c>
      <c r="C15" s="160"/>
    </row>
    <row r="16" spans="1:3" x14ac:dyDescent="0.25">
      <c r="A16" t="s">
        <v>118</v>
      </c>
      <c r="B16" s="159" t="s">
        <v>116</v>
      </c>
      <c r="C16" s="160"/>
    </row>
    <row r="17" spans="1:3" x14ac:dyDescent="0.25">
      <c r="A17" t="s">
        <v>117</v>
      </c>
      <c r="B17" s="159" t="s">
        <v>116</v>
      </c>
      <c r="C17" s="160"/>
    </row>
    <row r="18" spans="1:3" x14ac:dyDescent="0.25">
      <c r="A18" s="159" t="s">
        <v>113</v>
      </c>
      <c r="B18" s="159" t="s">
        <v>13</v>
      </c>
      <c r="C18" s="160"/>
    </row>
    <row r="19" spans="1:3" x14ac:dyDescent="0.25">
      <c r="A19" s="159" t="s">
        <v>122</v>
      </c>
      <c r="B19" s="159" t="s">
        <v>123</v>
      </c>
      <c r="C19" s="160"/>
    </row>
    <row r="20" spans="1:3" x14ac:dyDescent="0.25">
      <c r="A20" s="159" t="s">
        <v>145</v>
      </c>
      <c r="B20" s="159" t="s">
        <v>140</v>
      </c>
      <c r="C20" s="160"/>
    </row>
    <row r="21" spans="1:3" x14ac:dyDescent="0.25">
      <c r="A21" s="159" t="s">
        <v>121</v>
      </c>
      <c r="B21" s="159" t="s">
        <v>116</v>
      </c>
      <c r="C21" s="160"/>
    </row>
    <row r="22" spans="1:3" x14ac:dyDescent="0.25">
      <c r="A22" s="159" t="s">
        <v>130</v>
      </c>
      <c r="B22" s="159" t="s">
        <v>127</v>
      </c>
      <c r="C22" s="160"/>
    </row>
    <row r="23" spans="1:3" x14ac:dyDescent="0.25">
      <c r="A23" s="159" t="s">
        <v>143</v>
      </c>
      <c r="B23" s="159" t="s">
        <v>140</v>
      </c>
      <c r="C23" s="160"/>
    </row>
    <row r="24" spans="1:3" x14ac:dyDescent="0.25">
      <c r="A24" s="159" t="s">
        <v>137</v>
      </c>
      <c r="B24" s="159" t="s">
        <v>127</v>
      </c>
      <c r="C24" s="161"/>
    </row>
    <row r="25" spans="1:3" x14ac:dyDescent="0.25">
      <c r="A25" s="159" t="s">
        <v>112</v>
      </c>
      <c r="B25" s="159" t="s">
        <v>13</v>
      </c>
      <c r="C25" s="161"/>
    </row>
    <row r="26" spans="1:3" x14ac:dyDescent="0.25">
      <c r="A26" s="159" t="s">
        <v>112</v>
      </c>
      <c r="B26" s="159" t="s">
        <v>116</v>
      </c>
      <c r="C26" s="161"/>
    </row>
    <row r="27" spans="1:3" x14ac:dyDescent="0.25">
      <c r="A27" s="159" t="s">
        <v>112</v>
      </c>
      <c r="B27" s="159" t="s">
        <v>127</v>
      </c>
      <c r="C27" s="161"/>
    </row>
    <row r="28" spans="1:3" x14ac:dyDescent="0.25">
      <c r="A28" s="159" t="s">
        <v>115</v>
      </c>
      <c r="B28" s="159" t="s">
        <v>13</v>
      </c>
      <c r="C28" s="161"/>
    </row>
    <row r="29" spans="1:3" x14ac:dyDescent="0.25">
      <c r="A29" s="159" t="s">
        <v>142</v>
      </c>
      <c r="B29" s="159" t="s">
        <v>140</v>
      </c>
      <c r="C29" s="160"/>
    </row>
    <row r="30" spans="1:3" x14ac:dyDescent="0.25">
      <c r="A30" s="159" t="s">
        <v>125</v>
      </c>
      <c r="B30" s="159" t="s">
        <v>123</v>
      </c>
      <c r="C30" s="160"/>
    </row>
    <row r="31" spans="1:3" x14ac:dyDescent="0.25">
      <c r="A31" s="159" t="s">
        <v>114</v>
      </c>
      <c r="B31" s="159" t="s">
        <v>13</v>
      </c>
      <c r="C31" s="160"/>
    </row>
    <row r="32" spans="1:3" x14ac:dyDescent="0.25">
      <c r="A32" s="159" t="s">
        <v>128</v>
      </c>
      <c r="B32" s="159" t="s">
        <v>127</v>
      </c>
      <c r="C32" s="160"/>
    </row>
    <row r="33" spans="1:3" x14ac:dyDescent="0.25">
      <c r="A33" s="159" t="s">
        <v>128</v>
      </c>
      <c r="B33" s="159" t="s">
        <v>127</v>
      </c>
      <c r="C33" s="160"/>
    </row>
    <row r="34" spans="1:3" x14ac:dyDescent="0.25">
      <c r="A34" s="159" t="s">
        <v>120</v>
      </c>
      <c r="B34" s="159" t="s">
        <v>116</v>
      </c>
      <c r="C34" s="160"/>
    </row>
    <row r="35" spans="1:3" x14ac:dyDescent="0.25">
      <c r="A35" s="159" t="s">
        <v>133</v>
      </c>
      <c r="B35" s="159" t="s">
        <v>127</v>
      </c>
      <c r="C35" s="160"/>
    </row>
    <row r="36" spans="1:3" x14ac:dyDescent="0.25">
      <c r="A36" s="159"/>
      <c r="B36" s="159"/>
    </row>
    <row r="41" spans="1:3" x14ac:dyDescent="0.25">
      <c r="A41" s="1" t="s">
        <v>147</v>
      </c>
      <c r="B41" t="s">
        <v>148</v>
      </c>
      <c r="C41" s="216" t="s">
        <v>111</v>
      </c>
    </row>
    <row r="42" spans="1:3" x14ac:dyDescent="0.25">
      <c r="A42" s="1"/>
    </row>
    <row r="43" spans="1:3" x14ac:dyDescent="0.25">
      <c r="A43" t="s">
        <v>13</v>
      </c>
      <c r="B43" t="s">
        <v>149</v>
      </c>
      <c r="C43" s="164" t="s">
        <v>150</v>
      </c>
    </row>
    <row r="44" spans="1:3" x14ac:dyDescent="0.25">
      <c r="A44" t="s">
        <v>116</v>
      </c>
      <c r="B44" s="217" t="s">
        <v>502</v>
      </c>
      <c r="C44" s="164" t="s">
        <v>151</v>
      </c>
    </row>
    <row r="45" spans="1:3" x14ac:dyDescent="0.25">
      <c r="A45" t="s">
        <v>123</v>
      </c>
      <c r="B45" s="217" t="s">
        <v>501</v>
      </c>
      <c r="C45" s="164" t="s">
        <v>152</v>
      </c>
    </row>
    <row r="46" spans="1:3" x14ac:dyDescent="0.25">
      <c r="A46" t="s">
        <v>127</v>
      </c>
      <c r="B46" s="218" t="s">
        <v>504</v>
      </c>
      <c r="C46" s="164" t="s">
        <v>153</v>
      </c>
    </row>
    <row r="47" spans="1:3" x14ac:dyDescent="0.25">
      <c r="A47" t="s">
        <v>140</v>
      </c>
      <c r="B47" s="217" t="s">
        <v>503</v>
      </c>
      <c r="C47" s="173" t="s">
        <v>154</v>
      </c>
    </row>
  </sheetData>
  <sheetProtection algorithmName="SHA-512" hashValue="E9uX0gqip0PWwwjO9jrYVeY21RuhIjeZAqURsv40UEHFpp1qn0RFl3zIqEm8Y1lEeeiPO934OQa3cGVOzOodgQ==" saltValue="vWmYe5HN9+6vvfins6wz9Q==" spinCount="100000" sheet="1" objects="1" scenarios="1"/>
  <hyperlinks>
    <hyperlink ref="C43" r:id="rId1" xr:uid="{C8ED3456-4E1F-4562-A07D-E697AAE12D72}"/>
    <hyperlink ref="C44" r:id="rId2" xr:uid="{AA31835B-16D0-4DE2-BF25-4D538069C850}"/>
    <hyperlink ref="C45" r:id="rId3" xr:uid="{00658111-6098-47E3-B575-92113675ED80}"/>
    <hyperlink ref="C46" r:id="rId4" xr:uid="{1CDD6548-E8C6-4E2E-89C8-C66C70324F2F}"/>
    <hyperlink ref="C47" r:id="rId5" xr:uid="{88C3BFFA-8B7E-4770-BA44-4DBA9AF11F01}"/>
  </hyperlinks>
  <pageMargins left="0.7" right="0.7" top="0.75" bottom="0.75" header="0.3" footer="0.3"/>
  <pageSetup paperSize="9" orientation="portrait" r:id="rId6"/>
  <tableParts count="2">
    <tablePart r:id="rId7"/>
    <tablePart r:id="rId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1A8CB-1D38-4959-A76B-65039B4F01A8}">
  <sheetPr codeName="Blad5"/>
  <dimension ref="A1:E20"/>
  <sheetViews>
    <sheetView workbookViewId="0">
      <selection activeCell="C7" sqref="C7"/>
    </sheetView>
  </sheetViews>
  <sheetFormatPr defaultRowHeight="15" x14ac:dyDescent="0.25"/>
  <cols>
    <col min="1" max="1" width="56.28515625" customWidth="1"/>
    <col min="2" max="2" width="27.5703125" customWidth="1"/>
    <col min="3" max="3" width="52.42578125" customWidth="1"/>
    <col min="4" max="4" width="25" customWidth="1"/>
    <col min="5" max="5" width="32.5703125" hidden="1" customWidth="1"/>
  </cols>
  <sheetData>
    <row r="1" spans="1:5" x14ac:dyDescent="0.25">
      <c r="A1" s="50" t="s">
        <v>155</v>
      </c>
      <c r="B1" s="50" t="s">
        <v>156</v>
      </c>
      <c r="C1" s="51" t="s">
        <v>157</v>
      </c>
      <c r="D1" s="50" t="s">
        <v>158</v>
      </c>
      <c r="E1" s="50" t="s">
        <v>159</v>
      </c>
    </row>
    <row r="2" spans="1:5" x14ac:dyDescent="0.25">
      <c r="A2" s="52" t="s">
        <v>160</v>
      </c>
      <c r="B2" s="52" t="s">
        <v>161</v>
      </c>
      <c r="C2" s="52" t="s">
        <v>470</v>
      </c>
      <c r="D2" s="38" t="s">
        <v>162</v>
      </c>
      <c r="E2" s="53" t="s">
        <v>163</v>
      </c>
    </row>
    <row r="3" spans="1:5" x14ac:dyDescent="0.25">
      <c r="A3" s="52" t="s">
        <v>164</v>
      </c>
      <c r="B3" s="52" t="s">
        <v>161</v>
      </c>
      <c r="C3" s="37" t="s">
        <v>471</v>
      </c>
      <c r="D3" s="38" t="s">
        <v>165</v>
      </c>
      <c r="E3" s="37"/>
    </row>
    <row r="4" spans="1:5" x14ac:dyDescent="0.25">
      <c r="A4" s="52" t="s">
        <v>166</v>
      </c>
      <c r="B4" s="52" t="s">
        <v>161</v>
      </c>
      <c r="C4" s="52" t="s">
        <v>472</v>
      </c>
      <c r="D4" s="38" t="s">
        <v>167</v>
      </c>
      <c r="E4" s="37"/>
    </row>
    <row r="5" spans="1:5" x14ac:dyDescent="0.25">
      <c r="A5" s="52" t="s">
        <v>168</v>
      </c>
      <c r="B5" s="52" t="s">
        <v>161</v>
      </c>
      <c r="C5" s="52" t="s">
        <v>473</v>
      </c>
      <c r="D5" s="38" t="s">
        <v>165</v>
      </c>
      <c r="E5" s="37"/>
    </row>
    <row r="6" spans="1:5" x14ac:dyDescent="0.25">
      <c r="A6" s="52" t="s">
        <v>169</v>
      </c>
      <c r="B6" s="52" t="s">
        <v>161</v>
      </c>
      <c r="C6" s="52" t="s">
        <v>474</v>
      </c>
      <c r="D6" s="38" t="s">
        <v>167</v>
      </c>
      <c r="E6" s="37"/>
    </row>
    <row r="7" spans="1:5" x14ac:dyDescent="0.25">
      <c r="A7" s="52" t="s">
        <v>170</v>
      </c>
      <c r="B7" s="52" t="s">
        <v>173</v>
      </c>
      <c r="C7" s="52" t="s">
        <v>475</v>
      </c>
      <c r="D7" s="38" t="s">
        <v>162</v>
      </c>
      <c r="E7" s="37" t="s">
        <v>163</v>
      </c>
    </row>
    <row r="8" spans="1:5" x14ac:dyDescent="0.25">
      <c r="A8" s="37" t="s">
        <v>171</v>
      </c>
      <c r="B8" s="37" t="s">
        <v>161</v>
      </c>
      <c r="C8" s="37" t="s">
        <v>476</v>
      </c>
      <c r="D8" s="38" t="s">
        <v>167</v>
      </c>
      <c r="E8" s="37" t="s">
        <v>163</v>
      </c>
    </row>
    <row r="9" spans="1:5" x14ac:dyDescent="0.25">
      <c r="A9" s="52" t="s">
        <v>172</v>
      </c>
      <c r="B9" s="52" t="s">
        <v>173</v>
      </c>
      <c r="C9" s="52" t="s">
        <v>477</v>
      </c>
      <c r="D9" s="38" t="s">
        <v>165</v>
      </c>
      <c r="E9" s="37" t="s">
        <v>163</v>
      </c>
    </row>
    <row r="10" spans="1:5" x14ac:dyDescent="0.25">
      <c r="A10" s="52" t="s">
        <v>174</v>
      </c>
      <c r="B10" s="52" t="s">
        <v>173</v>
      </c>
      <c r="C10" s="52" t="s">
        <v>478</v>
      </c>
      <c r="D10" s="38" t="s">
        <v>165</v>
      </c>
      <c r="E10" s="37" t="s">
        <v>163</v>
      </c>
    </row>
    <row r="11" spans="1:5" x14ac:dyDescent="0.25">
      <c r="A11" s="52" t="s">
        <v>175</v>
      </c>
      <c r="B11" s="52" t="s">
        <v>173</v>
      </c>
      <c r="C11" s="52" t="s">
        <v>479</v>
      </c>
      <c r="D11" s="38" t="s">
        <v>165</v>
      </c>
      <c r="E11" s="37"/>
    </row>
    <row r="12" spans="1:5" x14ac:dyDescent="0.25">
      <c r="A12" s="52" t="s">
        <v>176</v>
      </c>
      <c r="B12" s="52" t="s">
        <v>173</v>
      </c>
      <c r="C12" s="52" t="s">
        <v>480</v>
      </c>
      <c r="D12" s="38" t="s">
        <v>162</v>
      </c>
      <c r="E12" s="37"/>
    </row>
    <row r="13" spans="1:5" x14ac:dyDescent="0.25">
      <c r="A13" s="52" t="s">
        <v>177</v>
      </c>
      <c r="B13" s="52" t="s">
        <v>173</v>
      </c>
      <c r="C13" s="52" t="s">
        <v>482</v>
      </c>
      <c r="D13" s="38" t="s">
        <v>165</v>
      </c>
      <c r="E13" s="37" t="s">
        <v>481</v>
      </c>
    </row>
    <row r="14" spans="1:5" x14ac:dyDescent="0.25">
      <c r="A14" s="52" t="s">
        <v>178</v>
      </c>
      <c r="B14" s="52" t="s">
        <v>173</v>
      </c>
      <c r="C14" s="52" t="s">
        <v>483</v>
      </c>
      <c r="D14" s="38" t="s">
        <v>165</v>
      </c>
      <c r="E14" s="37" t="s">
        <v>163</v>
      </c>
    </row>
    <row r="15" spans="1:5" x14ac:dyDescent="0.25">
      <c r="A15" s="52" t="s">
        <v>179</v>
      </c>
      <c r="B15" s="52" t="s">
        <v>173</v>
      </c>
      <c r="C15" s="52" t="s">
        <v>484</v>
      </c>
      <c r="D15" s="38" t="s">
        <v>167</v>
      </c>
      <c r="E15" s="37" t="s">
        <v>163</v>
      </c>
    </row>
    <row r="16" spans="1:5" x14ac:dyDescent="0.25">
      <c r="A16" s="52" t="s">
        <v>180</v>
      </c>
      <c r="B16" s="52" t="s">
        <v>173</v>
      </c>
      <c r="C16" s="52" t="s">
        <v>485</v>
      </c>
      <c r="D16" s="38" t="s">
        <v>165</v>
      </c>
      <c r="E16" s="37" t="s">
        <v>163</v>
      </c>
    </row>
    <row r="17" spans="1:5" x14ac:dyDescent="0.25">
      <c r="A17" s="52" t="s">
        <v>181</v>
      </c>
      <c r="B17" s="52" t="s">
        <v>173</v>
      </c>
      <c r="C17" s="52" t="s">
        <v>486</v>
      </c>
      <c r="D17" s="38" t="s">
        <v>162</v>
      </c>
      <c r="E17" s="37" t="s">
        <v>163</v>
      </c>
    </row>
    <row r="18" spans="1:5" x14ac:dyDescent="0.25">
      <c r="A18" s="37" t="s">
        <v>182</v>
      </c>
      <c r="B18" s="37" t="s">
        <v>173</v>
      </c>
      <c r="C18" s="37" t="s">
        <v>487</v>
      </c>
      <c r="D18" s="38" t="s">
        <v>167</v>
      </c>
      <c r="E18" s="37"/>
    </row>
    <row r="19" spans="1:5" x14ac:dyDescent="0.25">
      <c r="A19" s="37" t="s">
        <v>183</v>
      </c>
      <c r="B19" s="37" t="s">
        <v>173</v>
      </c>
      <c r="C19" s="37" t="s">
        <v>488</v>
      </c>
      <c r="D19" s="38" t="s">
        <v>162</v>
      </c>
      <c r="E19" s="37"/>
    </row>
    <row r="20" spans="1:5" x14ac:dyDescent="0.25">
      <c r="A20" s="37" t="s">
        <v>184</v>
      </c>
      <c r="B20" s="37" t="s">
        <v>173</v>
      </c>
      <c r="C20" s="37" t="s">
        <v>185</v>
      </c>
      <c r="D20" s="38" t="s">
        <v>162</v>
      </c>
      <c r="E20" s="37"/>
    </row>
  </sheetData>
  <sheetProtection algorithmName="SHA-512" hashValue="8yqlQKzrK8RMzOXRKG3evEVKVuHDIN+osTdb9p60UZdLDcCf0JTp6iY7A7c5OuZvkRkUNpzYJfZpIauYd+5tZA==" saltValue="ggLmEq5oTGM431oPm8oTGg==" spinCount="100000" sheet="1" objects="1" scenarios="1"/>
  <hyperlinks>
    <hyperlink ref="E2" r:id="rId1" xr:uid="{0880E93D-C1C1-4908-9E34-5A4CF24825FB}"/>
  </hyperlinks>
  <pageMargins left="0.7" right="0.7" top="0.75" bottom="0.75" header="0.3" footer="0.3"/>
  <pageSetup paperSize="9" orientation="portrait"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C2ADE-C68C-465F-A4F3-06548DBA8A62}">
  <sheetPr codeName="Blad6"/>
  <dimension ref="A1:W52"/>
  <sheetViews>
    <sheetView topLeftCell="L1" workbookViewId="0">
      <selection activeCell="O36" sqref="O36"/>
    </sheetView>
  </sheetViews>
  <sheetFormatPr defaultRowHeight="15" x14ac:dyDescent="0.25"/>
  <cols>
    <col min="1" max="1" width="65.7109375" customWidth="1"/>
    <col min="2" max="2" width="18.140625" customWidth="1"/>
    <col min="3" max="3" width="37.28515625" customWidth="1"/>
    <col min="4" max="4" width="67.5703125" customWidth="1"/>
    <col min="5" max="5" width="37.28515625" customWidth="1"/>
    <col min="6" max="6" width="33.5703125" customWidth="1"/>
    <col min="7" max="7" width="24.7109375" customWidth="1"/>
    <col min="8" max="8" width="29.28515625" customWidth="1"/>
    <col min="9" max="9" width="16.28515625" customWidth="1"/>
    <col min="10" max="10" width="27.28515625" customWidth="1"/>
    <col min="11" max="11" width="21" customWidth="1"/>
    <col min="12" max="12" width="33.7109375" customWidth="1"/>
    <col min="13" max="13" width="54.140625" customWidth="1"/>
    <col min="14" max="15" width="32.5703125" customWidth="1"/>
    <col min="16" max="17" width="26.140625" customWidth="1"/>
    <col min="18" max="18" width="25" customWidth="1"/>
    <col min="19" max="20" width="23.7109375" customWidth="1"/>
    <col min="21" max="21" width="34.42578125" customWidth="1"/>
    <col min="22" max="22" width="222.5703125" bestFit="1" customWidth="1"/>
    <col min="23" max="23" width="18.28515625" customWidth="1"/>
  </cols>
  <sheetData>
    <row r="1" spans="1:23" x14ac:dyDescent="0.25">
      <c r="A1" s="1" t="s">
        <v>97</v>
      </c>
      <c r="B1" s="1" t="s">
        <v>98</v>
      </c>
      <c r="C1" s="1" t="s">
        <v>99</v>
      </c>
      <c r="D1" s="1" t="s">
        <v>100</v>
      </c>
      <c r="E1" s="1" t="s">
        <v>186</v>
      </c>
      <c r="F1" s="1" t="s">
        <v>187</v>
      </c>
      <c r="G1" s="1" t="s">
        <v>188</v>
      </c>
      <c r="H1" s="1" t="s">
        <v>189</v>
      </c>
      <c r="I1" s="1" t="s">
        <v>190</v>
      </c>
      <c r="J1" s="1" t="s">
        <v>191</v>
      </c>
      <c r="K1" s="1" t="s">
        <v>192</v>
      </c>
      <c r="L1" s="1" t="s">
        <v>193</v>
      </c>
      <c r="M1" s="1" t="s">
        <v>194</v>
      </c>
      <c r="N1" s="1" t="s">
        <v>195</v>
      </c>
      <c r="O1" s="1" t="s">
        <v>196</v>
      </c>
      <c r="P1" s="1" t="s">
        <v>197</v>
      </c>
      <c r="Q1" s="118" t="s">
        <v>198</v>
      </c>
      <c r="R1" s="118" t="s">
        <v>199</v>
      </c>
      <c r="S1" s="1" t="s">
        <v>200</v>
      </c>
      <c r="T1" s="1" t="s">
        <v>201</v>
      </c>
      <c r="U1" s="1" t="s">
        <v>202</v>
      </c>
      <c r="V1" s="1" t="s">
        <v>203</v>
      </c>
      <c r="W1" s="1" t="s">
        <v>204</v>
      </c>
    </row>
    <row r="2" spans="1:23" x14ac:dyDescent="0.25">
      <c r="E2" s="122"/>
      <c r="I2" s="23">
        <v>0</v>
      </c>
      <c r="K2" t="s">
        <v>205</v>
      </c>
      <c r="L2" t="s">
        <v>206</v>
      </c>
      <c r="M2" t="s">
        <v>71</v>
      </c>
      <c r="O2" s="129" t="s">
        <v>71</v>
      </c>
      <c r="P2" s="130"/>
      <c r="Q2" s="39" t="s">
        <v>207</v>
      </c>
      <c r="R2" s="39" t="s">
        <v>208</v>
      </c>
      <c r="S2" t="s">
        <v>209</v>
      </c>
      <c r="T2" t="s">
        <v>377</v>
      </c>
      <c r="U2" t="s">
        <v>210</v>
      </c>
      <c r="V2" t="s">
        <v>211</v>
      </c>
      <c r="W2" t="s">
        <v>212</v>
      </c>
    </row>
    <row r="3" spans="1:23" x14ac:dyDescent="0.25">
      <c r="A3" t="s">
        <v>213</v>
      </c>
      <c r="B3" s="2">
        <v>120</v>
      </c>
      <c r="C3" s="2" t="str" cm="1">
        <f t="array" ref="C3">_xlfn.IFS(B3&gt;100,$B$40,B3&gt;70,$B$39,DI2&gt;60,$B$38,B3&gt;35,$B$37,B3&gt;10,$B$36)</f>
        <v>1,25m zss</v>
      </c>
      <c r="D3" s="2">
        <v>0.01</v>
      </c>
      <c r="E3" s="122" t="s">
        <v>214</v>
      </c>
      <c r="F3" t="s">
        <v>215</v>
      </c>
      <c r="G3" t="s">
        <v>216</v>
      </c>
      <c r="H3" s="2" t="s">
        <v>46</v>
      </c>
      <c r="I3" s="23">
        <v>0.2</v>
      </c>
      <c r="J3" s="2" t="s">
        <v>46</v>
      </c>
      <c r="K3" t="s">
        <v>217</v>
      </c>
      <c r="L3" t="s">
        <v>218</v>
      </c>
      <c r="M3" t="s">
        <v>219</v>
      </c>
      <c r="N3" s="129" t="s">
        <v>101</v>
      </c>
      <c r="O3" t="s">
        <v>220</v>
      </c>
      <c r="P3" s="130">
        <v>0</v>
      </c>
      <c r="Q3" s="39" t="s">
        <v>221</v>
      </c>
      <c r="R3" s="39"/>
      <c r="S3" t="s">
        <v>222</v>
      </c>
      <c r="T3" t="s">
        <v>378</v>
      </c>
      <c r="U3" t="s">
        <v>223</v>
      </c>
      <c r="V3" t="s">
        <v>224</v>
      </c>
      <c r="W3" t="s">
        <v>225</v>
      </c>
    </row>
    <row r="4" spans="1:23" x14ac:dyDescent="0.25">
      <c r="A4" t="s">
        <v>391</v>
      </c>
      <c r="B4" s="2">
        <v>120</v>
      </c>
      <c r="C4" s="2" t="str" cm="1">
        <f t="array" ref="C4">_xlfn.IFS(B4&gt;100,$B$40,B4&gt;70,$B$39,DI3&gt;60,$B$38,B4&gt;35,$B$37,B4&gt;10,$B$36)</f>
        <v>1,25m zss</v>
      </c>
      <c r="D4" s="2">
        <v>0.01</v>
      </c>
      <c r="E4" s="122" t="s">
        <v>214</v>
      </c>
      <c r="F4" t="s">
        <v>226</v>
      </c>
      <c r="G4" t="s">
        <v>227</v>
      </c>
      <c r="H4" s="2" t="s">
        <v>25</v>
      </c>
      <c r="I4" s="23">
        <v>0.4</v>
      </c>
      <c r="J4" s="2" t="s">
        <v>25</v>
      </c>
      <c r="K4" t="s">
        <v>228</v>
      </c>
      <c r="L4" t="s">
        <v>229</v>
      </c>
      <c r="M4" t="s">
        <v>71</v>
      </c>
      <c r="N4" s="129" t="s">
        <v>102</v>
      </c>
      <c r="O4" t="s">
        <v>230</v>
      </c>
      <c r="P4" s="130">
        <v>0.1</v>
      </c>
      <c r="Q4" s="39" t="s">
        <v>231</v>
      </c>
      <c r="R4" s="39"/>
      <c r="S4" t="s">
        <v>232</v>
      </c>
      <c r="T4" t="s">
        <v>379</v>
      </c>
      <c r="V4" t="s">
        <v>233</v>
      </c>
      <c r="W4" t="s">
        <v>234</v>
      </c>
    </row>
    <row r="5" spans="1:23" x14ac:dyDescent="0.25">
      <c r="A5" t="s">
        <v>235</v>
      </c>
      <c r="B5" s="2">
        <v>10</v>
      </c>
      <c r="C5" s="2" t="str" cm="1">
        <f t="array" ref="C5">_xlfn.IFS(B5&gt;100,$B$40,B5&gt;70,$B$39,DI4&gt;60,$B$38,B5&gt;35,$B$37,B5&gt;1,$B$36)</f>
        <v>0,25m zss</v>
      </c>
      <c r="D5" s="2">
        <v>0.3</v>
      </c>
      <c r="E5" s="122" t="s">
        <v>214</v>
      </c>
      <c r="F5" t="s">
        <v>236</v>
      </c>
      <c r="G5" t="s">
        <v>237</v>
      </c>
      <c r="H5" t="s">
        <v>71</v>
      </c>
      <c r="I5" s="23">
        <v>0.6</v>
      </c>
      <c r="M5" t="s">
        <v>238</v>
      </c>
      <c r="N5" s="129" t="s">
        <v>103</v>
      </c>
      <c r="O5" t="s">
        <v>239</v>
      </c>
      <c r="P5" s="130">
        <v>0.2</v>
      </c>
      <c r="Q5" s="39" t="s">
        <v>240</v>
      </c>
      <c r="R5" s="39"/>
      <c r="V5" t="s">
        <v>241</v>
      </c>
    </row>
    <row r="6" spans="1:23" x14ac:dyDescent="0.25">
      <c r="A6" t="s">
        <v>242</v>
      </c>
      <c r="B6" s="2">
        <v>60</v>
      </c>
      <c r="C6" s="2" t="str" cm="1">
        <f t="array" ref="C6">_xlfn.IFS(B6&gt;100,$B$40,B6&gt;70,$B$39,DI6&gt;60,$B$38,B6&gt;35,$B$37,B6&gt;10,$B$36)</f>
        <v>0,5m zss</v>
      </c>
      <c r="D6" s="2">
        <v>0.01</v>
      </c>
      <c r="E6" s="122" t="s">
        <v>243</v>
      </c>
      <c r="F6" t="s">
        <v>71</v>
      </c>
      <c r="G6" t="s">
        <v>71</v>
      </c>
      <c r="H6" t="s">
        <v>71</v>
      </c>
      <c r="I6" s="23">
        <v>0.8</v>
      </c>
      <c r="M6" t="s">
        <v>244</v>
      </c>
      <c r="N6" s="129" t="s">
        <v>104</v>
      </c>
      <c r="O6" t="s">
        <v>245</v>
      </c>
      <c r="P6" s="130">
        <v>0.3</v>
      </c>
      <c r="Q6" s="39" t="s">
        <v>246</v>
      </c>
      <c r="R6" s="39"/>
    </row>
    <row r="7" spans="1:23" x14ac:dyDescent="0.25">
      <c r="A7" t="s">
        <v>6</v>
      </c>
      <c r="B7" s="2">
        <v>60</v>
      </c>
      <c r="C7" s="2" t="str" cm="1">
        <f t="array" ref="C7">_xlfn.IFS(B7&gt;100,$B$40,B7&gt;70,$B$39,DI7&gt;60,$B$38,B7&gt;35,$B$37,B7&gt;10,$B$36)</f>
        <v>0,5m zss</v>
      </c>
      <c r="D7" s="2">
        <v>0.01</v>
      </c>
      <c r="E7" s="122" t="s">
        <v>247</v>
      </c>
      <c r="F7" t="s">
        <v>71</v>
      </c>
      <c r="G7" t="s">
        <v>71</v>
      </c>
      <c r="H7" t="s">
        <v>71</v>
      </c>
      <c r="I7" s="39">
        <v>1</v>
      </c>
      <c r="M7" t="s">
        <v>248</v>
      </c>
      <c r="N7" s="129" t="s">
        <v>105</v>
      </c>
      <c r="O7" t="s">
        <v>249</v>
      </c>
      <c r="P7" s="130">
        <v>0.4</v>
      </c>
    </row>
    <row r="8" spans="1:23" x14ac:dyDescent="0.25">
      <c r="A8" t="s">
        <v>250</v>
      </c>
      <c r="B8" s="2">
        <v>60</v>
      </c>
      <c r="C8" s="2" t="str" cm="1">
        <f t="array" ref="C8">_xlfn.IFS(B8&gt;100,$B$40,B8&gt;70,$B$39,DI8&gt;60,$B$38,B8&gt;35,$B$37,B8&gt;10,$B$36)</f>
        <v>0,5m zss</v>
      </c>
      <c r="D8" s="2">
        <v>0.01</v>
      </c>
      <c r="E8" s="122" t="s">
        <v>368</v>
      </c>
      <c r="I8" s="4"/>
      <c r="M8" t="s">
        <v>251</v>
      </c>
      <c r="N8" s="129" t="s">
        <v>106</v>
      </c>
      <c r="O8" t="s">
        <v>252</v>
      </c>
      <c r="P8" s="130">
        <v>0.5</v>
      </c>
    </row>
    <row r="9" spans="1:23" x14ac:dyDescent="0.25">
      <c r="A9" t="s">
        <v>253</v>
      </c>
      <c r="B9" s="2">
        <v>45</v>
      </c>
      <c r="C9" s="2" t="str" cm="1">
        <f t="array" ref="C9">_xlfn.IFS(B9&gt;100,$B$40,B9&gt;70,$B$39,DI9&gt;60,$B$38,B9&gt;35,$B$37,B9&gt;10,$B$36)</f>
        <v>0,5m zss</v>
      </c>
      <c r="D9" s="2">
        <v>0.5</v>
      </c>
      <c r="E9" s="122" t="s">
        <v>369</v>
      </c>
      <c r="I9" s="4"/>
      <c r="M9" t="s">
        <v>254</v>
      </c>
      <c r="N9" s="129" t="s">
        <v>107</v>
      </c>
      <c r="O9" t="s">
        <v>71</v>
      </c>
      <c r="P9" s="130">
        <v>0.6</v>
      </c>
    </row>
    <row r="10" spans="1:23" x14ac:dyDescent="0.25">
      <c r="A10" t="s">
        <v>255</v>
      </c>
      <c r="B10" s="2">
        <v>60</v>
      </c>
      <c r="C10" s="2" t="str" cm="1">
        <f t="array" ref="C10">_xlfn.IFS(B10&gt;100,$B$40,B10&gt;70,$B$39,DH10&gt;60,$B$38,B10&gt;35,$B$37,B10&gt;10,$B$36)</f>
        <v>0,5m zss</v>
      </c>
      <c r="D10" s="23">
        <v>0.5</v>
      </c>
      <c r="E10" s="122" t="s">
        <v>369</v>
      </c>
      <c r="I10" s="4"/>
      <c r="M10" t="s">
        <v>256</v>
      </c>
      <c r="N10" s="129" t="s">
        <v>108</v>
      </c>
      <c r="O10" t="s">
        <v>71</v>
      </c>
      <c r="P10" s="130">
        <v>0.7</v>
      </c>
    </row>
    <row r="11" spans="1:23" x14ac:dyDescent="0.25">
      <c r="A11" t="s">
        <v>257</v>
      </c>
      <c r="B11" s="2">
        <v>60</v>
      </c>
      <c r="C11" s="2" t="str" cm="1">
        <f t="array" ref="C11">_xlfn.IFS(B11&gt;100,$B$40,B11&gt;70,$B$39,DH11&gt;60,$B$38,B11&gt;35,$B$37,B11&gt;10,$B$36)</f>
        <v>0,5m zss</v>
      </c>
      <c r="D11" s="23">
        <v>0.1</v>
      </c>
      <c r="E11" s="122" t="s">
        <v>368</v>
      </c>
      <c r="I11" s="4"/>
      <c r="M11" t="s">
        <v>258</v>
      </c>
      <c r="N11" s="129" t="s">
        <v>71</v>
      </c>
      <c r="O11" t="s">
        <v>71</v>
      </c>
      <c r="P11" s="130">
        <v>0.8</v>
      </c>
    </row>
    <row r="12" spans="1:23" x14ac:dyDescent="0.25">
      <c r="A12" t="s">
        <v>259</v>
      </c>
      <c r="B12" s="2">
        <v>20</v>
      </c>
      <c r="C12" s="2" t="str" cm="1">
        <f t="array" ref="C12">_xlfn.IFS(B12&gt;100,$B$40,B12&gt;70,$B$39,DH12&gt;60,$B$38,B12&gt;35,$B$37,B12&gt;10,$B$36)</f>
        <v>0,25m zss</v>
      </c>
      <c r="D12" s="23">
        <v>0.2</v>
      </c>
      <c r="E12" s="122" t="s">
        <v>368</v>
      </c>
      <c r="M12" t="s">
        <v>260</v>
      </c>
      <c r="N12" t="s">
        <v>71</v>
      </c>
      <c r="P12" s="130">
        <v>0.9</v>
      </c>
    </row>
    <row r="13" spans="1:23" x14ac:dyDescent="0.25">
      <c r="A13" t="s">
        <v>261</v>
      </c>
      <c r="B13" s="2">
        <v>80</v>
      </c>
      <c r="C13" s="2" t="str" cm="1">
        <f t="array" ref="C13">_xlfn.IFS(B13&gt;100,$B$40,B13&gt;70,$B$39,DH13&gt;60,$B$38,B13&gt;35,$B$37,B13&gt;10,$B$36)</f>
        <v>1m zss</v>
      </c>
      <c r="D13" s="23">
        <v>0.2</v>
      </c>
      <c r="E13" s="122" t="s">
        <v>368</v>
      </c>
      <c r="M13" t="s">
        <v>262</v>
      </c>
      <c r="N13" t="s">
        <v>71</v>
      </c>
      <c r="P13" s="130">
        <v>1</v>
      </c>
    </row>
    <row r="14" spans="1:23" x14ac:dyDescent="0.25">
      <c r="A14" t="s">
        <v>263</v>
      </c>
      <c r="B14" s="2">
        <v>30</v>
      </c>
      <c r="C14" s="2" t="str" cm="1">
        <f t="array" ref="C14">_xlfn.IFS(B14&gt;100,$B$40,B14&gt;70,$B$39,DH14&gt;60,$B$38,B14&gt;35,$B$37,B14&gt;10,$B$36)</f>
        <v>0,25m zss</v>
      </c>
      <c r="D14" s="23">
        <v>0.5</v>
      </c>
      <c r="E14" s="122" t="s">
        <v>368</v>
      </c>
      <c r="I14" s="4"/>
      <c r="N14" t="s">
        <v>71</v>
      </c>
      <c r="P14" s="130">
        <v>1.2</v>
      </c>
    </row>
    <row r="15" spans="1:23" x14ac:dyDescent="0.25">
      <c r="A15" t="s">
        <v>264</v>
      </c>
      <c r="B15" s="2">
        <v>30</v>
      </c>
      <c r="C15" s="2" t="str" cm="1">
        <f t="array" ref="C15">_xlfn.IFS(B15&gt;100,$B$40,B15&gt;70,$B$39,DH16&gt;60,$B$38,B15&gt;35,$B$37,B15&gt;10,$B$36)</f>
        <v>0,25m zss</v>
      </c>
      <c r="D15" s="23">
        <v>0.5</v>
      </c>
      <c r="E15" s="122" t="s">
        <v>368</v>
      </c>
      <c r="I15" s="4"/>
      <c r="P15" s="130">
        <v>1.5</v>
      </c>
    </row>
    <row r="16" spans="1:23" x14ac:dyDescent="0.25">
      <c r="A16" t="s">
        <v>265</v>
      </c>
      <c r="B16" s="2">
        <v>30</v>
      </c>
      <c r="C16" s="2" t="str" cm="1">
        <f t="array" ref="C16">_xlfn.IFS(B16&gt;100,$B$40,B16&gt;70,$B$39,DH17&gt;60,$B$38,B16&gt;35,$B$37,B16&gt;10,$B$36)</f>
        <v>0,25m zss</v>
      </c>
      <c r="D16" s="23" t="s">
        <v>266</v>
      </c>
      <c r="E16" s="123" t="s">
        <v>370</v>
      </c>
      <c r="F16" t="s">
        <v>71</v>
      </c>
      <c r="I16" s="4"/>
      <c r="P16" s="130">
        <v>2</v>
      </c>
    </row>
    <row r="17" spans="1:9" x14ac:dyDescent="0.25">
      <c r="A17" t="s">
        <v>267</v>
      </c>
      <c r="B17" s="2">
        <v>30</v>
      </c>
      <c r="C17" s="2" t="str" cm="1">
        <f t="array" ref="C17">_xlfn.IFS(B17&gt;100,$B$40,B17&gt;70,$B$39,DH17&gt;60,$B$38,B17&gt;35,$B$37,B17&gt;10,$B$36)</f>
        <v>0,25m zss</v>
      </c>
      <c r="D17" s="23">
        <v>0.5</v>
      </c>
      <c r="E17" s="122" t="s">
        <v>368</v>
      </c>
      <c r="I17" s="4"/>
    </row>
    <row r="18" spans="1:9" x14ac:dyDescent="0.25">
      <c r="A18" t="s">
        <v>268</v>
      </c>
      <c r="B18" s="2">
        <v>80</v>
      </c>
      <c r="C18" s="2" t="str" cm="1">
        <f t="array" ref="C18">_xlfn.IFS(B18&gt;100,$B$40,B18&gt;70,$B$39,DH18&gt;60,$B$38,B18&gt;35,$B$37,B18&gt;10,$B$36)</f>
        <v>1m zss</v>
      </c>
      <c r="D18" s="23">
        <v>0.01</v>
      </c>
      <c r="E18" s="122" t="s">
        <v>368</v>
      </c>
    </row>
    <row r="19" spans="1:9" x14ac:dyDescent="0.25">
      <c r="A19" t="s">
        <v>269</v>
      </c>
      <c r="B19" s="2">
        <v>30</v>
      </c>
      <c r="C19" s="2" t="str" cm="1">
        <f t="array" ref="C19">_xlfn.IFS(B19&gt;100,$B$40,B19&gt;70,$B$39,DH19&gt;60,$B$38,B19&gt;35,$B$37,B19&gt;10,$B$36)</f>
        <v>0,25m zss</v>
      </c>
      <c r="D19" s="23">
        <v>0.5</v>
      </c>
      <c r="E19" s="122" t="s">
        <v>368</v>
      </c>
    </row>
    <row r="20" spans="1:9" x14ac:dyDescent="0.25">
      <c r="A20" s="41" t="s">
        <v>270</v>
      </c>
      <c r="B20" s="38">
        <v>50</v>
      </c>
      <c r="C20" s="38" t="str" cm="1">
        <f t="array" ref="C20">_xlfn.IFS(B20&gt;100,$B$40,B20&gt;70,$B$39,DH20&gt;60,$B$38,B20&gt;35,$B$37,B20&gt;10,$B$36)</f>
        <v>0,5m zss</v>
      </c>
      <c r="D20" s="40" t="s">
        <v>266</v>
      </c>
      <c r="E20" s="124" t="s">
        <v>271</v>
      </c>
      <c r="F20" t="s">
        <v>71</v>
      </c>
    </row>
    <row r="21" spans="1:9" x14ac:dyDescent="0.25">
      <c r="A21" s="41" t="s">
        <v>272</v>
      </c>
      <c r="B21" s="38">
        <v>30</v>
      </c>
      <c r="C21" s="38" t="str" cm="1">
        <f t="array" ref="C21">_xlfn.IFS(B21&gt;100,$B$40,B21&gt;70,$B$39,DH21&gt;60,$B$38,B21&gt;35,$B$37,B21&gt;10,$B$36)</f>
        <v>0,25m zss</v>
      </c>
      <c r="D21" s="38" t="s">
        <v>266</v>
      </c>
      <c r="E21" s="124" t="s">
        <v>390</v>
      </c>
      <c r="F21" s="38" t="s">
        <v>71</v>
      </c>
    </row>
    <row r="22" spans="1:9" x14ac:dyDescent="0.25">
      <c r="A22" s="41" t="s">
        <v>273</v>
      </c>
      <c r="B22" s="38">
        <v>50</v>
      </c>
      <c r="C22" s="38" t="str" cm="1">
        <f t="array" ref="C22">_xlfn.IFS(B22&gt;100,$B$40,B22&gt;70,$B$39,DH22&gt;60,$B$38,B22&gt;35,$B$37,B22&gt;10,$B$36)</f>
        <v>0,5m zss</v>
      </c>
      <c r="D22" s="38" t="s">
        <v>266</v>
      </c>
      <c r="E22" s="125" t="s">
        <v>274</v>
      </c>
      <c r="F22" s="38" t="s">
        <v>71</v>
      </c>
    </row>
    <row r="23" spans="1:9" x14ac:dyDescent="0.25">
      <c r="A23" s="41" t="s">
        <v>275</v>
      </c>
      <c r="B23" s="38">
        <v>50</v>
      </c>
      <c r="C23" s="38" t="str" cm="1">
        <f t="array" ref="C23">_xlfn.IFS(B23&gt;100,$B$40,B23&gt;70,$B$39,DH23&gt;60,$B$38,B23&gt;35,$B$37,B23&gt;10,$B$36)</f>
        <v>0,5m zss</v>
      </c>
      <c r="D23" s="38" t="s">
        <v>266</v>
      </c>
      <c r="E23" s="125" t="s">
        <v>276</v>
      </c>
      <c r="F23" s="38" t="s">
        <v>71</v>
      </c>
    </row>
    <row r="24" spans="1:9" x14ac:dyDescent="0.25">
      <c r="A24" s="37" t="s">
        <v>277</v>
      </c>
      <c r="B24" s="38">
        <v>30</v>
      </c>
      <c r="C24" s="38" t="str" cm="1">
        <f t="array" ref="C24">_xlfn.IFS(B24&gt;100,$B$40,B24&gt;70,$B$39,DH25&gt;60,$B$38,B24&gt;35,$B$37,B24&gt;10,$B$36)</f>
        <v>0,25m zss</v>
      </c>
      <c r="D24" s="38">
        <v>0.2</v>
      </c>
      <c r="E24" s="122" t="s">
        <v>369</v>
      </c>
    </row>
    <row r="25" spans="1:9" x14ac:dyDescent="0.25">
      <c r="A25" s="37" t="s">
        <v>278</v>
      </c>
      <c r="B25" s="38">
        <v>80</v>
      </c>
      <c r="C25" s="38" t="str" cm="1">
        <f t="array" ref="C25">_xlfn.IFS(B25&gt;100,$B$40,B25&gt;70,$B$39,DH26&gt;60,$B$38,B25&gt;35,$B$37,B25&gt;10,$B$36)</f>
        <v>1m zss</v>
      </c>
      <c r="D25" s="38">
        <v>0.01</v>
      </c>
      <c r="E25" s="122" t="s">
        <v>369</v>
      </c>
    </row>
    <row r="26" spans="1:9" x14ac:dyDescent="0.25">
      <c r="A26" s="41" t="s">
        <v>279</v>
      </c>
      <c r="B26" s="38">
        <v>60</v>
      </c>
      <c r="C26" s="38" t="str" cm="1">
        <f t="array" ref="C26">_xlfn.IFS(B26&gt;100,$B$40,B26&gt;70,$B$39,DH27&gt;60,$B$38,B26&gt;35,$B$37,B26&gt;10,$B$36)</f>
        <v>0,5m zss</v>
      </c>
      <c r="D26" s="38">
        <v>0.01</v>
      </c>
      <c r="E26" s="122" t="s">
        <v>369</v>
      </c>
    </row>
    <row r="27" spans="1:9" x14ac:dyDescent="0.25">
      <c r="A27" s="37" t="s">
        <v>280</v>
      </c>
      <c r="B27" s="38">
        <v>25</v>
      </c>
      <c r="C27" s="38" t="str" cm="1">
        <f t="array" ref="C27">_xlfn.IFS(B27&gt;100,$B$40,B27&gt;70,$B$39,DH29&gt;60,$B$38,B27&gt;35,$B$37,B27&gt;10,$B$36)</f>
        <v>0,25m zss</v>
      </c>
      <c r="D27" s="38">
        <v>0.4</v>
      </c>
      <c r="E27" s="122" t="s">
        <v>368</v>
      </c>
    </row>
    <row r="28" spans="1:9" x14ac:dyDescent="0.25">
      <c r="A28" s="37" t="s">
        <v>281</v>
      </c>
      <c r="B28" s="38">
        <v>30</v>
      </c>
      <c r="C28" s="38" t="str" cm="1">
        <f t="array" ref="C28">_xlfn.IFS(B28&gt;100,$B$40,B28&gt;70,$B$39,DH30&gt;60,$B$38,B28&gt;35,$B$37,B28&gt;10,$B$36)</f>
        <v>0,25m zss</v>
      </c>
      <c r="D28" s="38">
        <v>0.5</v>
      </c>
      <c r="E28" s="122" t="s">
        <v>368</v>
      </c>
    </row>
    <row r="29" spans="1:9" x14ac:dyDescent="0.25">
      <c r="A29" s="37" t="s">
        <v>282</v>
      </c>
      <c r="B29" s="38">
        <v>20</v>
      </c>
      <c r="C29" s="38" t="str" cm="1">
        <f t="array" ref="C29">_xlfn.IFS(B29&gt;100,$B$40,B29&gt;70,$B$39,DH32&gt;60,$B$38,B29&gt;35,$B$37,B29&gt;10,$B$36)</f>
        <v>0,25m zss</v>
      </c>
      <c r="D29" s="38">
        <v>1</v>
      </c>
      <c r="E29" s="122" t="s">
        <v>368</v>
      </c>
    </row>
    <row r="30" spans="1:9" x14ac:dyDescent="0.25">
      <c r="E30" s="122"/>
    </row>
    <row r="34" spans="1:5" x14ac:dyDescent="0.25">
      <c r="A34" t="s">
        <v>493</v>
      </c>
    </row>
    <row r="35" spans="1:5" x14ac:dyDescent="0.25">
      <c r="A35" cm="1">
        <f t="array" ref="A35:A43">_xlfn._xlws.SORT(_xlfn.UNIQUE(B3:B29))</f>
        <v>10</v>
      </c>
      <c r="B35" s="3"/>
      <c r="C35" s="3" t="s">
        <v>283</v>
      </c>
      <c r="D35" s="3"/>
      <c r="E35" s="3"/>
    </row>
    <row r="36" spans="1:5" x14ac:dyDescent="0.25">
      <c r="A36">
        <v>20</v>
      </c>
      <c r="B36" s="3" t="s">
        <v>284</v>
      </c>
      <c r="C36" s="3" t="s">
        <v>285</v>
      </c>
      <c r="D36" s="3" t="s">
        <v>286</v>
      </c>
      <c r="E36" s="3"/>
    </row>
    <row r="37" spans="1:5" x14ac:dyDescent="0.25">
      <c r="A37">
        <v>25</v>
      </c>
      <c r="B37" s="3" t="s">
        <v>287</v>
      </c>
      <c r="C37" s="3" t="s">
        <v>288</v>
      </c>
      <c r="D37" s="3" t="s">
        <v>289</v>
      </c>
      <c r="E37" s="3"/>
    </row>
    <row r="38" spans="1:5" x14ac:dyDescent="0.25">
      <c r="A38">
        <v>30</v>
      </c>
      <c r="B38" s="3" t="s">
        <v>290</v>
      </c>
      <c r="C38" s="3" t="s">
        <v>291</v>
      </c>
      <c r="D38" s="3" t="s">
        <v>292</v>
      </c>
      <c r="E38" s="3"/>
    </row>
    <row r="39" spans="1:5" x14ac:dyDescent="0.25">
      <c r="A39">
        <v>45</v>
      </c>
      <c r="B39" s="3" t="s">
        <v>293</v>
      </c>
      <c r="C39" s="3" t="s">
        <v>294</v>
      </c>
      <c r="D39" s="3" t="s">
        <v>295</v>
      </c>
      <c r="E39" s="3"/>
    </row>
    <row r="40" spans="1:5" x14ac:dyDescent="0.25">
      <c r="A40">
        <v>50</v>
      </c>
      <c r="B40" s="3" t="s">
        <v>296</v>
      </c>
      <c r="C40" s="3" t="s">
        <v>297</v>
      </c>
      <c r="D40" s="3"/>
      <c r="E40" s="3"/>
    </row>
    <row r="41" spans="1:5" x14ac:dyDescent="0.25">
      <c r="A41">
        <v>60</v>
      </c>
      <c r="B41" s="3"/>
      <c r="C41" s="3"/>
      <c r="D41" s="3"/>
      <c r="E41" s="3"/>
    </row>
    <row r="42" spans="1:5" x14ac:dyDescent="0.25">
      <c r="A42">
        <v>80</v>
      </c>
    </row>
    <row r="43" spans="1:5" x14ac:dyDescent="0.25">
      <c r="A43">
        <v>120</v>
      </c>
    </row>
    <row r="45" spans="1:5" x14ac:dyDescent="0.25">
      <c r="A45" cm="1">
        <f t="array" ref="A45:A52">_xlfn._xlws.SORT(_xlfn.UNIQUE(D3:D29))</f>
        <v>0.01</v>
      </c>
    </row>
    <row r="46" spans="1:5" x14ac:dyDescent="0.25">
      <c r="A46">
        <v>0.1</v>
      </c>
    </row>
    <row r="47" spans="1:5" x14ac:dyDescent="0.25">
      <c r="A47">
        <v>0.2</v>
      </c>
    </row>
    <row r="48" spans="1:5" x14ac:dyDescent="0.25">
      <c r="A48">
        <v>0.3</v>
      </c>
    </row>
    <row r="49" spans="1:1" x14ac:dyDescent="0.25">
      <c r="A49">
        <v>0.4</v>
      </c>
    </row>
    <row r="50" spans="1:1" x14ac:dyDescent="0.25">
      <c r="A50">
        <v>0.5</v>
      </c>
    </row>
    <row r="51" spans="1:1" x14ac:dyDescent="0.25">
      <c r="A51">
        <v>1</v>
      </c>
    </row>
    <row r="52" spans="1:1" x14ac:dyDescent="0.25">
      <c r="A52" t="str">
        <v>Afhankelijk van ontwerp</v>
      </c>
    </row>
  </sheetData>
  <sheetProtection algorithmName="SHA-512" hashValue="zACg4u+BEzYXZIRm/77LtxmCzUvc7e/j4cgl3+ZhuUK9WHZ+lpaRQIvxvXt99pwhjzohZlUm2VfMEWwkaRaEzw==" saltValue="2pxecUMwmx+z1l/wZm4oZQ==" spinCount="100000" sheet="1" objects="1" scenarios="1"/>
  <phoneticPr fontId="7"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B4753-5A9D-4D21-B6EE-6FFFE8096417}">
  <sheetPr codeName="Blad7"/>
  <dimension ref="A1:K7"/>
  <sheetViews>
    <sheetView zoomScale="115" zoomScaleNormal="115" workbookViewId="0">
      <selection activeCell="B7" sqref="B6:B7"/>
    </sheetView>
  </sheetViews>
  <sheetFormatPr defaultRowHeight="15" x14ac:dyDescent="0.25"/>
  <cols>
    <col min="1" max="1" width="22" customWidth="1"/>
    <col min="2" max="3" width="38" customWidth="1"/>
    <col min="4" max="4" width="63.140625" customWidth="1"/>
    <col min="5" max="5" width="39.28515625" customWidth="1"/>
    <col min="6" max="6" width="30.5703125" customWidth="1"/>
    <col min="7" max="7" width="31.85546875" customWidth="1"/>
    <col min="8" max="8" width="24.140625" customWidth="1"/>
    <col min="9" max="9" width="38.28515625" customWidth="1"/>
    <col min="10" max="10" width="27.140625" customWidth="1"/>
    <col min="11" max="11" width="36" customWidth="1"/>
  </cols>
  <sheetData>
    <row r="1" spans="1:11" x14ac:dyDescent="0.25">
      <c r="A1" s="1" t="s">
        <v>298</v>
      </c>
      <c r="B1" s="1" t="s">
        <v>299</v>
      </c>
      <c r="C1" s="1" t="s">
        <v>300</v>
      </c>
      <c r="D1" s="1" t="s">
        <v>301</v>
      </c>
      <c r="E1" s="1" t="s">
        <v>302</v>
      </c>
      <c r="F1" s="1" t="s">
        <v>303</v>
      </c>
      <c r="G1" s="1" t="s">
        <v>304</v>
      </c>
      <c r="H1" s="1" t="s">
        <v>305</v>
      </c>
      <c r="I1" s="1" t="s">
        <v>306</v>
      </c>
      <c r="J1" s="1" t="s">
        <v>307</v>
      </c>
      <c r="K1" s="1"/>
    </row>
    <row r="2" spans="1:11" x14ac:dyDescent="0.25">
      <c r="A2" s="2">
        <v>0.25</v>
      </c>
      <c r="B2" t="s">
        <v>308</v>
      </c>
      <c r="E2" t="s">
        <v>310</v>
      </c>
      <c r="F2" t="s">
        <v>311</v>
      </c>
      <c r="G2" t="s">
        <v>312</v>
      </c>
      <c r="H2" t="s">
        <v>313</v>
      </c>
      <c r="I2" t="s">
        <v>314</v>
      </c>
      <c r="J2" s="39" t="s">
        <v>371</v>
      </c>
    </row>
    <row r="3" spans="1:11" x14ac:dyDescent="0.25">
      <c r="A3" s="2">
        <v>0.5</v>
      </c>
      <c r="B3" t="s">
        <v>315</v>
      </c>
      <c r="C3" t="s">
        <v>316</v>
      </c>
      <c r="D3" t="s">
        <v>309</v>
      </c>
      <c r="E3" t="s">
        <v>317</v>
      </c>
      <c r="F3" t="s">
        <v>318</v>
      </c>
      <c r="G3" t="s">
        <v>319</v>
      </c>
      <c r="H3" t="s">
        <v>320</v>
      </c>
      <c r="I3" t="s">
        <v>321</v>
      </c>
      <c r="J3" s="39" t="s">
        <v>372</v>
      </c>
    </row>
    <row r="4" spans="1:11" x14ac:dyDescent="0.25">
      <c r="A4" s="2">
        <v>0.75</v>
      </c>
      <c r="B4" t="s">
        <v>322</v>
      </c>
      <c r="C4" t="s">
        <v>36</v>
      </c>
      <c r="D4" t="s">
        <v>41</v>
      </c>
      <c r="E4" t="s">
        <v>324</v>
      </c>
      <c r="F4" t="s">
        <v>325</v>
      </c>
      <c r="G4" t="s">
        <v>326</v>
      </c>
      <c r="H4" t="s">
        <v>327</v>
      </c>
      <c r="I4" t="s">
        <v>328</v>
      </c>
      <c r="J4" s="39" t="s">
        <v>373</v>
      </c>
    </row>
    <row r="5" spans="1:11" x14ac:dyDescent="0.25">
      <c r="A5" s="2">
        <v>1</v>
      </c>
      <c r="B5" t="s">
        <v>329</v>
      </c>
      <c r="C5" t="s">
        <v>31</v>
      </c>
      <c r="D5" t="s">
        <v>323</v>
      </c>
      <c r="E5" t="s">
        <v>331</v>
      </c>
      <c r="F5" t="s">
        <v>332</v>
      </c>
      <c r="G5" t="s">
        <v>333</v>
      </c>
      <c r="H5" t="s">
        <v>334</v>
      </c>
      <c r="I5" t="s">
        <v>335</v>
      </c>
      <c r="J5" s="39" t="s">
        <v>374</v>
      </c>
    </row>
    <row r="6" spans="1:11" x14ac:dyDescent="0.25">
      <c r="A6" s="2">
        <v>1.25</v>
      </c>
      <c r="B6" t="s">
        <v>336</v>
      </c>
      <c r="D6" t="s">
        <v>330</v>
      </c>
      <c r="F6" t="s">
        <v>337</v>
      </c>
      <c r="G6" t="s">
        <v>338</v>
      </c>
      <c r="H6" t="s">
        <v>337</v>
      </c>
      <c r="I6" t="s">
        <v>339</v>
      </c>
    </row>
    <row r="7" spans="1:11" x14ac:dyDescent="0.25">
      <c r="A7" s="2">
        <v>2</v>
      </c>
      <c r="B7" t="s">
        <v>340</v>
      </c>
      <c r="D7" t="s">
        <v>240</v>
      </c>
      <c r="G7" t="s">
        <v>341</v>
      </c>
    </row>
  </sheetData>
  <sheetProtection algorithmName="SHA-512" hashValue="RgJy6O6t+u1j4bRnrQ99Q1RPiomcTqyFG9CnlAaf5Q5dbpsNZ4gNIvd92i85cBI0vMhEHJWzl3T850WdLG92jw==" saltValue="05IPPDlB/2XuofEwatqBsA==" spinCount="100000"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F3858-1111-4CFB-B792-7744A57C3197}">
  <sheetPr codeName="Blad8"/>
  <dimension ref="A1:I30"/>
  <sheetViews>
    <sheetView zoomScale="80" zoomScaleNormal="80" workbookViewId="0">
      <selection activeCell="B26" sqref="B26"/>
    </sheetView>
  </sheetViews>
  <sheetFormatPr defaultRowHeight="15" x14ac:dyDescent="0.25"/>
  <cols>
    <col min="1" max="1" width="81" customWidth="1"/>
    <col min="2" max="2" width="48.7109375" customWidth="1"/>
    <col min="3" max="3" width="24.140625" customWidth="1"/>
    <col min="4" max="5" width="40.28515625" customWidth="1"/>
    <col min="6" max="7" width="36.28515625" customWidth="1"/>
    <col min="8" max="8" width="33.85546875" customWidth="1"/>
    <col min="9" max="9" width="18.28515625" customWidth="1"/>
  </cols>
  <sheetData>
    <row r="1" spans="1:9" s="6" customFormat="1" ht="45" x14ac:dyDescent="0.25">
      <c r="A1" s="5" t="s">
        <v>342</v>
      </c>
      <c r="B1" s="10" t="s">
        <v>92</v>
      </c>
      <c r="C1" s="9" t="s">
        <v>343</v>
      </c>
      <c r="D1" s="176" t="s">
        <v>88</v>
      </c>
      <c r="E1" s="177" t="s">
        <v>343</v>
      </c>
      <c r="F1" s="176" t="s">
        <v>89</v>
      </c>
      <c r="G1" s="177" t="s">
        <v>344</v>
      </c>
      <c r="H1" s="176" t="s">
        <v>90</v>
      </c>
      <c r="I1" s="9" t="s">
        <v>344</v>
      </c>
    </row>
    <row r="2" spans="1:9" x14ac:dyDescent="0.25">
      <c r="A2" t="str">
        <f>'Lijsten buitendijks achtergrond'!A3</f>
        <v>Woningbouw - koopwoningen</v>
      </c>
      <c r="B2" s="11" t="s">
        <v>382</v>
      </c>
      <c r="C2" s="12" t="s">
        <v>431</v>
      </c>
      <c r="D2" s="175" t="s">
        <v>415</v>
      </c>
      <c r="E2" s="12" t="s">
        <v>430</v>
      </c>
      <c r="F2" s="11" t="s">
        <v>345</v>
      </c>
      <c r="G2" s="12" t="s">
        <v>454</v>
      </c>
      <c r="H2" s="11" t="s">
        <v>466</v>
      </c>
      <c r="I2" s="12" t="s">
        <v>468</v>
      </c>
    </row>
    <row r="3" spans="1:9" x14ac:dyDescent="0.25">
      <c r="A3" t="str">
        <f>'Lijsten buitendijks achtergrond'!A4</f>
        <v>Woningbouw - sociale woningbouw / huurwoningen</v>
      </c>
      <c r="B3" s="11" t="s">
        <v>382</v>
      </c>
      <c r="C3" s="12" t="s">
        <v>347</v>
      </c>
      <c r="D3" s="175" t="s">
        <v>415</v>
      </c>
      <c r="E3" s="12" t="s">
        <v>432</v>
      </c>
      <c r="F3" s="11" t="s">
        <v>345</v>
      </c>
      <c r="G3" s="12" t="s">
        <v>454</v>
      </c>
      <c r="H3" s="11" t="s">
        <v>466</v>
      </c>
      <c r="I3" s="12" t="s">
        <v>468</v>
      </c>
    </row>
    <row r="4" spans="1:9" x14ac:dyDescent="0.25">
      <c r="A4" t="str">
        <f>'Lijsten buitendijks achtergrond'!A5</f>
        <v>Woningbouw - verplaatsbare woningen / tiny house</v>
      </c>
      <c r="B4" s="11" t="s">
        <v>382</v>
      </c>
      <c r="C4" s="12" t="s">
        <v>431</v>
      </c>
      <c r="D4" s="175" t="s">
        <v>415</v>
      </c>
      <c r="E4" s="12" t="s">
        <v>433</v>
      </c>
      <c r="F4" s="11" t="s">
        <v>345</v>
      </c>
      <c r="G4" s="12" t="s">
        <v>454</v>
      </c>
      <c r="H4" s="11" t="s">
        <v>466</v>
      </c>
      <c r="I4" s="12" t="s">
        <v>468</v>
      </c>
    </row>
    <row r="5" spans="1:9" x14ac:dyDescent="0.25">
      <c r="A5" t="str">
        <f>'Lijsten buitendijks achtergrond'!A6</f>
        <v>Kantoor en onderwijsinstellingen</v>
      </c>
      <c r="B5" s="11" t="s">
        <v>380</v>
      </c>
      <c r="C5" s="12" t="s">
        <v>392</v>
      </c>
      <c r="D5" s="175" t="s">
        <v>416</v>
      </c>
      <c r="E5" s="12" t="s">
        <v>434</v>
      </c>
      <c r="F5" s="11" t="s">
        <v>345</v>
      </c>
      <c r="G5" s="12" t="s">
        <v>454</v>
      </c>
      <c r="H5" s="11" t="s">
        <v>465</v>
      </c>
      <c r="I5" s="12" t="s">
        <v>468</v>
      </c>
    </row>
    <row r="6" spans="1:9" x14ac:dyDescent="0.25">
      <c r="A6" t="str">
        <f>'Lijsten buitendijks achtergrond'!A7</f>
        <v>Zorginstelling</v>
      </c>
      <c r="B6" s="11" t="s">
        <v>383</v>
      </c>
      <c r="C6" s="12" t="s">
        <v>392</v>
      </c>
      <c r="D6" s="175" t="s">
        <v>417</v>
      </c>
      <c r="E6" s="12" t="s">
        <v>434</v>
      </c>
      <c r="F6" s="11" t="s">
        <v>345</v>
      </c>
      <c r="G6" s="12" t="s">
        <v>454</v>
      </c>
      <c r="H6" s="11" t="s">
        <v>467</v>
      </c>
      <c r="I6" s="12" t="s">
        <v>468</v>
      </c>
    </row>
    <row r="7" spans="1:9" x14ac:dyDescent="0.25">
      <c r="A7" t="str">
        <f>'Lijsten buitendijks achtergrond'!A8</f>
        <v>Riolering en drinkwatervoorziening (evt. gekoppeld aan woningbouw)</v>
      </c>
      <c r="B7" s="8" t="s">
        <v>381</v>
      </c>
      <c r="C7" s="7" t="s">
        <v>394</v>
      </c>
      <c r="D7" s="11" t="s">
        <v>418</v>
      </c>
      <c r="E7" s="7" t="s">
        <v>349</v>
      </c>
      <c r="F7" s="8" t="s">
        <v>448</v>
      </c>
      <c r="G7" s="12" t="s">
        <v>454</v>
      </c>
      <c r="H7" s="11" t="s">
        <v>467</v>
      </c>
      <c r="I7" s="12" t="s">
        <v>468</v>
      </c>
    </row>
    <row r="8" spans="1:9" x14ac:dyDescent="0.25">
      <c r="A8" t="str">
        <f>'Lijsten buitendijks achtergrond'!A9</f>
        <v>Distributienetwerk, kabels &amp; leidingen en/of tranformatoren midden en hoog spanning (evt. gekoppeld aan woningbouw)</v>
      </c>
      <c r="B8" s="8" t="s">
        <v>384</v>
      </c>
      <c r="C8" s="7" t="s">
        <v>393</v>
      </c>
      <c r="D8" s="11" t="s">
        <v>418</v>
      </c>
      <c r="E8" s="7" t="s">
        <v>350</v>
      </c>
      <c r="F8" s="8" t="s">
        <v>449</v>
      </c>
      <c r="G8" s="7" t="s">
        <v>455</v>
      </c>
      <c r="H8" s="11" t="s">
        <v>467</v>
      </c>
      <c r="I8" s="12" t="s">
        <v>468</v>
      </c>
    </row>
    <row r="9" spans="1:9" x14ac:dyDescent="0.25">
      <c r="A9" t="str">
        <f>'Lijsten buitendijks achtergrond'!A10</f>
        <v>Gasleidingen en gasverdeelstations (evt. gekoppeld aan woningbouw)</v>
      </c>
      <c r="B9" s="8" t="s">
        <v>385</v>
      </c>
      <c r="C9" s="7" t="s">
        <v>393</v>
      </c>
      <c r="D9" s="11" t="s">
        <v>418</v>
      </c>
      <c r="E9" s="7" t="s">
        <v>350</v>
      </c>
      <c r="F9" s="8" t="s">
        <v>449</v>
      </c>
      <c r="G9" s="7" t="s">
        <v>455</v>
      </c>
      <c r="H9" s="11" t="s">
        <v>467</v>
      </c>
      <c r="I9" s="12" t="s">
        <v>468</v>
      </c>
    </row>
    <row r="10" spans="1:9" x14ac:dyDescent="0.25">
      <c r="A10" t="str">
        <f>'Lijsten buitendijks achtergrond'!A11</f>
        <v>Laagspanningskasten (evt. gekoppeld aan woningbouw)</v>
      </c>
      <c r="B10" s="8" t="s">
        <v>386</v>
      </c>
      <c r="C10" s="7" t="s">
        <v>393</v>
      </c>
      <c r="D10" s="11" t="s">
        <v>418</v>
      </c>
      <c r="E10" s="7" t="s">
        <v>350</v>
      </c>
      <c r="F10" s="8" t="s">
        <v>449</v>
      </c>
      <c r="G10" s="7" t="s">
        <v>455</v>
      </c>
      <c r="H10" s="11" t="s">
        <v>467</v>
      </c>
      <c r="I10" s="12" t="s">
        <v>468</v>
      </c>
    </row>
    <row r="11" spans="1:9" x14ac:dyDescent="0.25">
      <c r="A11" t="str">
        <f>'Lijsten buitendijks achtergrond'!A12</f>
        <v>Wegen / vervoer (incl. bereikbaarheid hulpdiensten) (evt. gekoppeld aan woningbouw)</v>
      </c>
      <c r="B11" s="8" t="s">
        <v>387</v>
      </c>
      <c r="C11" s="7" t="s">
        <v>351</v>
      </c>
      <c r="D11" s="11" t="s">
        <v>419</v>
      </c>
      <c r="E11" s="7" t="s">
        <v>435</v>
      </c>
      <c r="F11" s="8" t="s">
        <v>451</v>
      </c>
      <c r="G11" s="7" t="s">
        <v>456</v>
      </c>
      <c r="H11" s="11" t="s">
        <v>466</v>
      </c>
      <c r="I11" s="12" t="s">
        <v>468</v>
      </c>
    </row>
    <row r="12" spans="1:9" x14ac:dyDescent="0.25">
      <c r="A12" t="str">
        <f>'Lijsten buitendijks achtergrond'!A13</f>
        <v>Bruggen, viaducten en vergelijkbare objecten</v>
      </c>
      <c r="B12" s="8" t="s">
        <v>388</v>
      </c>
      <c r="C12" s="7" t="s">
        <v>352</v>
      </c>
      <c r="D12" s="11" t="s">
        <v>419</v>
      </c>
      <c r="E12" s="7" t="s">
        <v>435</v>
      </c>
      <c r="F12" s="8" t="s">
        <v>450</v>
      </c>
      <c r="G12" s="7" t="s">
        <v>456</v>
      </c>
      <c r="H12" s="11" t="s">
        <v>466</v>
      </c>
      <c r="I12" s="12" t="s">
        <v>468</v>
      </c>
    </row>
    <row r="13" spans="1:9" x14ac:dyDescent="0.25">
      <c r="A13" t="str">
        <f>'Lijsten buitendijks achtergrond'!A14</f>
        <v>Natuur, recreatie, openbare ruimte en landbouw: overig</v>
      </c>
      <c r="B13" s="8" t="s">
        <v>389</v>
      </c>
      <c r="C13" s="7" t="s">
        <v>353</v>
      </c>
      <c r="D13" s="11" t="s">
        <v>354</v>
      </c>
      <c r="E13" s="7" t="s">
        <v>436</v>
      </c>
      <c r="F13" s="8" t="s">
        <v>355</v>
      </c>
      <c r="G13" s="12" t="s">
        <v>457</v>
      </c>
      <c r="H13" s="11" t="s">
        <v>356</v>
      </c>
      <c r="I13" s="12" t="s">
        <v>468</v>
      </c>
    </row>
    <row r="14" spans="1:9" x14ac:dyDescent="0.25">
      <c r="A14" t="str">
        <f>'Lijsten buitendijks achtergrond'!A15</f>
        <v>Natuurontwikkeling</v>
      </c>
      <c r="B14" s="174" t="s">
        <v>395</v>
      </c>
      <c r="C14" s="7" t="s">
        <v>353</v>
      </c>
      <c r="D14" s="11" t="s">
        <v>396</v>
      </c>
      <c r="E14" s="7" t="s">
        <v>438</v>
      </c>
      <c r="F14" s="8" t="s">
        <v>355</v>
      </c>
      <c r="G14" s="12" t="s">
        <v>457</v>
      </c>
      <c r="H14" s="11" t="s">
        <v>356</v>
      </c>
      <c r="I14" s="12" t="s">
        <v>468</v>
      </c>
    </row>
    <row r="15" spans="1:9" x14ac:dyDescent="0.25">
      <c r="A15" t="str">
        <f>'Lijsten buitendijks achtergrond'!A16</f>
        <v>Getijdenpark</v>
      </c>
      <c r="B15" s="174" t="s">
        <v>398</v>
      </c>
      <c r="C15" s="7" t="s">
        <v>397</v>
      </c>
      <c r="D15" s="11" t="s">
        <v>396</v>
      </c>
      <c r="E15" s="7" t="s">
        <v>437</v>
      </c>
      <c r="F15" s="8" t="s">
        <v>355</v>
      </c>
      <c r="G15" s="12" t="s">
        <v>457</v>
      </c>
      <c r="H15" s="11" t="s">
        <v>356</v>
      </c>
      <c r="I15" s="12" t="s">
        <v>468</v>
      </c>
    </row>
    <row r="16" spans="1:9" x14ac:dyDescent="0.25">
      <c r="A16" t="str">
        <f>'Lijsten buitendijks achtergrond'!A17</f>
        <v>Recreatiegebied (paden, hekwerk, afvalbakken etc.)</v>
      </c>
      <c r="B16" s="174" t="s">
        <v>389</v>
      </c>
      <c r="C16" s="7" t="s">
        <v>353</v>
      </c>
      <c r="D16" s="11" t="s">
        <v>354</v>
      </c>
      <c r="E16" s="7" t="s">
        <v>439</v>
      </c>
      <c r="F16" s="8" t="s">
        <v>452</v>
      </c>
      <c r="G16" s="12" t="s">
        <v>458</v>
      </c>
      <c r="H16" s="11" t="s">
        <v>356</v>
      </c>
      <c r="I16" s="12" t="s">
        <v>468</v>
      </c>
    </row>
    <row r="17" spans="1:9" x14ac:dyDescent="0.25">
      <c r="A17" t="str">
        <f>'Lijsten buitendijks achtergrond'!A18</f>
        <v>Horeca en winkels</v>
      </c>
      <c r="B17" s="174" t="s">
        <v>399</v>
      </c>
      <c r="C17" s="7" t="s">
        <v>401</v>
      </c>
      <c r="D17" s="8" t="s">
        <v>420</v>
      </c>
      <c r="E17" s="7" t="s">
        <v>440</v>
      </c>
      <c r="F17" s="8" t="s">
        <v>345</v>
      </c>
      <c r="G17" s="12" t="s">
        <v>459</v>
      </c>
      <c r="H17" s="8" t="s">
        <v>358</v>
      </c>
      <c r="I17" s="12" t="s">
        <v>468</v>
      </c>
    </row>
    <row r="18" spans="1:9" x14ac:dyDescent="0.25">
      <c r="A18" t="str">
        <f>'Lijsten buitendijks achtergrond'!A19</f>
        <v>Landbouw ontwikkeling</v>
      </c>
      <c r="B18" s="174" t="s">
        <v>359</v>
      </c>
      <c r="C18" s="7" t="s">
        <v>402</v>
      </c>
      <c r="D18" s="8" t="s">
        <v>421</v>
      </c>
      <c r="E18" s="7" t="s">
        <v>441</v>
      </c>
      <c r="F18" s="8" t="s">
        <v>460</v>
      </c>
      <c r="G18" s="12" t="s">
        <v>461</v>
      </c>
      <c r="H18" s="8" t="s">
        <v>360</v>
      </c>
      <c r="I18" s="12" t="s">
        <v>468</v>
      </c>
    </row>
    <row r="19" spans="1:9" x14ac:dyDescent="0.25">
      <c r="A19" t="str">
        <f>'Lijsten buitendijks achtergrond'!A20</f>
        <v>Dijkversterking</v>
      </c>
      <c r="B19" s="174" t="s">
        <v>400</v>
      </c>
      <c r="C19" s="7" t="s">
        <v>110</v>
      </c>
      <c r="D19" s="11" t="s">
        <v>422</v>
      </c>
      <c r="E19" s="7" t="s">
        <v>442</v>
      </c>
      <c r="F19" s="8" t="s">
        <v>462</v>
      </c>
      <c r="G19" s="7" t="s">
        <v>463</v>
      </c>
      <c r="H19" s="11" t="s">
        <v>348</v>
      </c>
      <c r="I19" s="12" t="s">
        <v>468</v>
      </c>
    </row>
    <row r="20" spans="1:9" x14ac:dyDescent="0.25">
      <c r="A20" t="str">
        <f>'Lijsten buitendijks achtergrond'!A21</f>
        <v>Kademuur</v>
      </c>
      <c r="B20" s="174" t="s">
        <v>361</v>
      </c>
      <c r="C20" s="7" t="s">
        <v>403</v>
      </c>
      <c r="D20" s="11" t="s">
        <v>423</v>
      </c>
      <c r="E20" s="7" t="s">
        <v>443</v>
      </c>
      <c r="F20" s="8" t="s">
        <v>345</v>
      </c>
      <c r="G20" s="7" t="s">
        <v>463</v>
      </c>
      <c r="H20" s="11" t="s">
        <v>348</v>
      </c>
      <c r="I20" s="12" t="s">
        <v>468</v>
      </c>
    </row>
    <row r="21" spans="1:9" x14ac:dyDescent="0.25">
      <c r="A21" t="str">
        <f>'Lijsten buitendijks achtergrond'!A22</f>
        <v>Gemaal</v>
      </c>
      <c r="B21" s="174" t="s">
        <v>362</v>
      </c>
      <c r="C21" s="7" t="s">
        <v>110</v>
      </c>
      <c r="D21" s="11" t="s">
        <v>424</v>
      </c>
      <c r="E21" s="7" t="s">
        <v>442</v>
      </c>
      <c r="F21" s="8" t="s">
        <v>345</v>
      </c>
      <c r="G21" s="7" t="s">
        <v>463</v>
      </c>
      <c r="H21" s="11" t="s">
        <v>348</v>
      </c>
      <c r="I21" s="12" t="s">
        <v>468</v>
      </c>
    </row>
    <row r="22" spans="1:9" x14ac:dyDescent="0.25">
      <c r="A22" t="str">
        <f>'Lijsten buitendijks achtergrond'!A23</f>
        <v>Inlaat</v>
      </c>
      <c r="B22" s="174" t="s">
        <v>362</v>
      </c>
      <c r="C22" s="7" t="s">
        <v>110</v>
      </c>
      <c r="D22" s="11" t="s">
        <v>425</v>
      </c>
      <c r="E22" s="7" t="s">
        <v>442</v>
      </c>
      <c r="F22" s="8" t="s">
        <v>345</v>
      </c>
      <c r="G22" s="7" t="s">
        <v>463</v>
      </c>
      <c r="H22" s="11" t="s">
        <v>348</v>
      </c>
      <c r="I22" s="12" t="s">
        <v>468</v>
      </c>
    </row>
    <row r="23" spans="1:9" x14ac:dyDescent="0.25">
      <c r="A23" t="str">
        <f>'Lijsten buitendijks achtergrond'!A24</f>
        <v>Industie, transport en havenactiviteiten - wegen en spoorwegen</v>
      </c>
      <c r="B23" s="174" t="s">
        <v>404</v>
      </c>
      <c r="C23" s="7" t="s">
        <v>405</v>
      </c>
      <c r="D23" s="8" t="s">
        <v>419</v>
      </c>
      <c r="E23" s="7" t="s">
        <v>444</v>
      </c>
      <c r="F23" s="8" t="s">
        <v>453</v>
      </c>
      <c r="G23" s="7" t="s">
        <v>464</v>
      </c>
      <c r="H23" s="8" t="s">
        <v>363</v>
      </c>
      <c r="I23" s="12" t="s">
        <v>468</v>
      </c>
    </row>
    <row r="24" spans="1:9" x14ac:dyDescent="0.25">
      <c r="A24" t="str">
        <f>'Lijsten buitendijks achtergrond'!A25</f>
        <v>Industie, transport en havenactiviteiten: gebouwen</v>
      </c>
      <c r="B24" s="174" t="s">
        <v>357</v>
      </c>
      <c r="C24" s="7" t="s">
        <v>409</v>
      </c>
      <c r="D24" s="8" t="s">
        <v>364</v>
      </c>
      <c r="E24" s="7" t="s">
        <v>445</v>
      </c>
      <c r="F24" s="8" t="s">
        <v>453</v>
      </c>
      <c r="G24" s="7" t="s">
        <v>464</v>
      </c>
      <c r="H24" s="8" t="s">
        <v>363</v>
      </c>
      <c r="I24" s="12" t="s">
        <v>468</v>
      </c>
    </row>
    <row r="25" spans="1:9" x14ac:dyDescent="0.25">
      <c r="A25" t="str">
        <f>'Lijsten buitendijks achtergrond'!A26</f>
        <v>Industie, transport en havenactiviteiten: electriciteitscentrale</v>
      </c>
      <c r="B25" s="174" t="s">
        <v>411</v>
      </c>
      <c r="C25" s="7" t="s">
        <v>410</v>
      </c>
      <c r="D25" s="8" t="s">
        <v>426</v>
      </c>
      <c r="E25" s="7" t="s">
        <v>446</v>
      </c>
      <c r="F25" s="8" t="s">
        <v>449</v>
      </c>
      <c r="G25" s="7" t="s">
        <v>464</v>
      </c>
      <c r="H25" s="8" t="s">
        <v>363</v>
      </c>
      <c r="I25" s="12" t="s">
        <v>468</v>
      </c>
    </row>
    <row r="26" spans="1:9" x14ac:dyDescent="0.25">
      <c r="A26" t="str">
        <f>'Lijsten buitendijks achtergrond'!A27</f>
        <v>Zonnepark</v>
      </c>
      <c r="B26" s="174" t="s">
        <v>406</v>
      </c>
      <c r="C26" s="7" t="s">
        <v>412</v>
      </c>
      <c r="D26" s="8" t="s">
        <v>427</v>
      </c>
      <c r="E26" s="7" t="s">
        <v>446</v>
      </c>
      <c r="F26" s="8" t="s">
        <v>449</v>
      </c>
      <c r="G26" s="7" t="s">
        <v>464</v>
      </c>
      <c r="H26" s="11" t="s">
        <v>346</v>
      </c>
      <c r="I26" s="12" t="s">
        <v>468</v>
      </c>
    </row>
    <row r="27" spans="1:9" x14ac:dyDescent="0.25">
      <c r="A27" t="str">
        <f>'Lijsten buitendijks achtergrond'!A28</f>
        <v>Warmte-koude opslag</v>
      </c>
      <c r="B27" s="174" t="s">
        <v>407</v>
      </c>
      <c r="C27" s="7" t="s">
        <v>413</v>
      </c>
      <c r="D27" s="8" t="s">
        <v>428</v>
      </c>
      <c r="E27" s="7" t="s">
        <v>447</v>
      </c>
      <c r="F27" s="8" t="s">
        <v>449</v>
      </c>
      <c r="G27" s="7" t="s">
        <v>464</v>
      </c>
      <c r="H27" s="11" t="s">
        <v>346</v>
      </c>
      <c r="I27" s="12" t="s">
        <v>468</v>
      </c>
    </row>
    <row r="28" spans="1:9" x14ac:dyDescent="0.25">
      <c r="A28" t="str">
        <f>'Lijsten buitendijks achtergrond'!A29</f>
        <v>Windmolens</v>
      </c>
      <c r="B28" s="174" t="s">
        <v>408</v>
      </c>
      <c r="C28" s="7" t="s">
        <v>414</v>
      </c>
      <c r="D28" s="8" t="s">
        <v>429</v>
      </c>
      <c r="E28" s="7" t="s">
        <v>446</v>
      </c>
      <c r="F28" s="8" t="s">
        <v>449</v>
      </c>
      <c r="G28" s="7" t="s">
        <v>464</v>
      </c>
      <c r="H28" s="11" t="s">
        <v>346</v>
      </c>
      <c r="I28" s="12" t="s">
        <v>468</v>
      </c>
    </row>
    <row r="29" spans="1:9" x14ac:dyDescent="0.25">
      <c r="B29" s="8"/>
      <c r="C29" s="7"/>
      <c r="D29" s="8"/>
      <c r="E29" s="7"/>
      <c r="F29" s="8"/>
      <c r="G29" s="7"/>
      <c r="H29" s="8"/>
      <c r="I29" s="7"/>
    </row>
    <row r="30" spans="1:9" x14ac:dyDescent="0.25">
      <c r="B30" s="8"/>
      <c r="C30" s="7"/>
      <c r="D30" s="8"/>
      <c r="E30" s="7"/>
      <c r="F30" s="8"/>
      <c r="G30" s="7"/>
      <c r="H30" s="8"/>
      <c r="I30" s="7"/>
    </row>
  </sheetData>
  <sheetProtection algorithmName="SHA-512" hashValue="SARoGzdU3qeU27VX2s+yO6+l7IGwEUPI1i9SUJutgzfxX1K2gGSrT1Tu+sHELG6OO5eHOHYIkmQ41Cnlfi8cQQ==" saltValue="P814Z1OtVVdc3HvPY+a9nA==" spinCount="100000" sheet="1" objects="1" scenario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0F2B18E5F64714CB03C0FE9AA3F639B" ma:contentTypeVersion="8" ma:contentTypeDescription="Create a new document." ma:contentTypeScope="" ma:versionID="81816fd75058ad12b073f2d35f27ee96">
  <xsd:schema xmlns:xsd="http://www.w3.org/2001/XMLSchema" xmlns:xs="http://www.w3.org/2001/XMLSchema" xmlns:p="http://schemas.microsoft.com/office/2006/metadata/properties" xmlns:ns2="f9d31bac-fc92-40b5-ba5a-37483e1ee080" xmlns:ns3="72bf85e1-b505-403d-a9c8-938e25095df3" targetNamespace="http://schemas.microsoft.com/office/2006/metadata/properties" ma:root="true" ma:fieldsID="967292a376f1b6a89de5ffc6b679853f" ns2:_="" ns3:_="">
    <xsd:import namespace="f9d31bac-fc92-40b5-ba5a-37483e1ee080"/>
    <xsd:import namespace="72bf85e1-b505-403d-a9c8-938e25095df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d31bac-fc92-40b5-ba5a-37483e1ee08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bf85e1-b505-403d-a9c8-938e25095df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DA5CAEC-75BD-4400-9333-16C16C1FF82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70887BB-7E39-48E7-B052-8CBD1852CC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d31bac-fc92-40b5-ba5a-37483e1ee080"/>
    <ds:schemaRef ds:uri="72bf85e1-b505-403d-a9c8-938e25095d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3F91F34-9B87-4443-8BF7-FDF7AB7AE73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8</vt:i4>
      </vt:variant>
    </vt:vector>
  </HeadingPairs>
  <TitlesOfParts>
    <vt:vector size="8" baseType="lpstr">
      <vt:lpstr>Handleiding</vt:lpstr>
      <vt:lpstr>- Vragenlijst quick-scan - </vt:lpstr>
      <vt:lpstr>Opzoeklijst informatie</vt:lpstr>
      <vt:lpstr>Contact gemeente en waterschap</vt:lpstr>
      <vt:lpstr>Mogelijke maatregelen</vt:lpstr>
      <vt:lpstr>Lijsten buitendijks achtergrond</vt:lpstr>
      <vt:lpstr>Lijsten dijkzone achtergrond</vt:lpstr>
      <vt:lpstr>Schade tabel achtergrond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Booister, Nikéh</dc:creator>
  <cp:keywords/>
  <dc:description/>
  <cp:lastModifiedBy>Booister, Nikéh</cp:lastModifiedBy>
  <cp:revision/>
  <dcterms:created xsi:type="dcterms:W3CDTF">2021-04-20T09:12:45Z</dcterms:created>
  <dcterms:modified xsi:type="dcterms:W3CDTF">2021-09-22T13:58:25Z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f08ec5-d6d9-4227-8387-ccbfcb3632c4_Enabled">
    <vt:lpwstr>true</vt:lpwstr>
  </property>
  <property fmtid="{D5CDD505-2E9C-101B-9397-08002B2CF9AE}" pid="3" name="MSIP_Label_43f08ec5-d6d9-4227-8387-ccbfcb3632c4_SetDate">
    <vt:lpwstr>2021-04-20T09:12:51Z</vt:lpwstr>
  </property>
  <property fmtid="{D5CDD505-2E9C-101B-9397-08002B2CF9AE}" pid="4" name="MSIP_Label_43f08ec5-d6d9-4227-8387-ccbfcb3632c4_Method">
    <vt:lpwstr>Standard</vt:lpwstr>
  </property>
  <property fmtid="{D5CDD505-2E9C-101B-9397-08002B2CF9AE}" pid="5" name="MSIP_Label_43f08ec5-d6d9-4227-8387-ccbfcb3632c4_Name">
    <vt:lpwstr>Sweco Restricted</vt:lpwstr>
  </property>
  <property fmtid="{D5CDD505-2E9C-101B-9397-08002B2CF9AE}" pid="6" name="MSIP_Label_43f08ec5-d6d9-4227-8387-ccbfcb3632c4_SiteId">
    <vt:lpwstr>b7872ef0-9a00-4c18-8a4a-c7d25c778a9e</vt:lpwstr>
  </property>
  <property fmtid="{D5CDD505-2E9C-101B-9397-08002B2CF9AE}" pid="7" name="MSIP_Label_43f08ec5-d6d9-4227-8387-ccbfcb3632c4_ActionId">
    <vt:lpwstr>c7ce6f6a-d275-4066-a622-8e119d8fd5f1</vt:lpwstr>
  </property>
  <property fmtid="{D5CDD505-2E9C-101B-9397-08002B2CF9AE}" pid="8" name="MSIP_Label_43f08ec5-d6d9-4227-8387-ccbfcb3632c4_ContentBits">
    <vt:lpwstr>0</vt:lpwstr>
  </property>
  <property fmtid="{D5CDD505-2E9C-101B-9397-08002B2CF9AE}" pid="9" name="ContentTypeId">
    <vt:lpwstr>0x010100A0F2B18E5F64714CB03C0FE9AA3F639B</vt:lpwstr>
  </property>
</Properties>
</file>